
<file path=[Content_Types].xml><?xml version="1.0" encoding="utf-8"?>
<Types xmlns="http://schemas.openxmlformats.org/package/2006/content-types">
  <Default Extension="vml" ContentType="application/vnd.openxmlformats-officedocument.vmlDrawing"/>
  <Default Extension="wmf" ContentType="image/x-wmf"/>
  <Default Extension="png" ContentType="image/png"/>
  <Default Extension="jpeg" ContentType="image/jpeg"/>
  <Default Extension="xml" ContentType="application/xml"/>
  <Default Extension="rels" ContentType="application/vnd.openxmlformats-package.relationships+xml"/>
  <Default Extension="bin" ContentType="application/vnd.openxmlformats-officedocument.oleObject"/>
  <Override PartName="/docProps/app.xml" ContentType="application/vnd.openxmlformats-officedocument.extended-properties+xml"/>
  <Override PartName="/docProps/core.xml" ContentType="application/vnd.openxmlformats-package.core-properties+xml"/>
  <Override PartName="/xl/persons/person.xml" ContentType="application/vnd.ms-excel.person+xml"/>
  <Override PartName="/xl/threadedComments/threadedComment1.xml" ContentType="application/vnd.ms-excel.threadedcomments+xml"/>
  <Override PartName="/xl/drawings/drawing1.xml" ContentType="application/vnd.openxmlformats-officedocument.drawing+xml"/>
  <Override PartName="/xl/worksheets/sheet2.xml" ContentType="application/vnd.openxmlformats-officedocument.spreadsheetml.worksheet+xml"/>
  <Override PartName="/xl/worksheets/sheet1.xml" ContentType="application/vnd.openxmlformats-officedocument.spreadsheetml.worksheet+xml"/>
  <Override PartName="/xl/theme/theme1.xml" ContentType="application/vnd.openxmlformats-officedocument.theme+xml"/>
  <Override PartName="/xl/sharedStrings.xml" ContentType="application/vnd.openxmlformats-officedocument.spreadsheetml.sharedStrings+xml"/>
  <Override PartName="/xl/comments1.xml" ContentType="application/vnd.openxmlformats-officedocument.spreadsheetml.comments+xml"/>
  <Override PartName="/xl/styles.xml" ContentType="application/vnd.openxmlformats-officedocument.spreadsheetml.styles+xml"/>
  <Override PartName="/xl/workbook.xml" ContentType="application/vnd.openxmlformats-officedocument.spreadsheetml.sheet.main+xml"/>
</Types>
</file>

<file path=_rels/.rels><?xml version="1.0" encoding="UTF-8" standalone="yes"?><Relationships xmlns="http://schemas.openxmlformats.org/package/2006/relationships"><Relationship  Id="rId3" Type="http://schemas.openxmlformats.org/officeDocument/2006/relationships/officeDocument" Target="xl/workbook.xml"/><Relationship  Id="rId2" Type="http://schemas.openxmlformats.org/package/2006/relationships/metadata/core-properties" Target="docProps/core.xml"/><Relationship  Id="rId1"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workbookPr/>
  <bookViews>
    <workbookView xWindow="360" yWindow="15" windowWidth="20955" windowHeight="9720" activeTab="0"/>
  </bookViews>
  <sheets>
    <sheet name="Plan" sheetId="1" state="visible" r:id="rId2"/>
    <sheet name="Raport_revizuire" sheetId="2" state="visible" r:id="rId3"/>
  </sheets>
  <calcPr/>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tc={00C70089-007D-4F40-A16E-003E003E0068}</author>
    <author>tc={00E40055-00EA-4252-AB76-00B3002700F3}</author>
    <author>tc={00F40042-007E-410E-8A26-002400050021}</author>
    <author>tc={0075003F-0001-40AC-82A5-00FC00EA00E6}</author>
    <author>tc={00CC0037-002A-4F96-B468-009E00760087}</author>
    <author>tc={009B0076-0093-42C9-8DB7-004800AB0092}</author>
    <author>tc={0021004A-001D-46C2-A163-007400680035}</author>
    <author>tc={0073005A-0009-4FAE-9BDB-008E008E00D2}</author>
    <author>tc={004C008C-0020-4264-8DFB-0037008600C9}</author>
    <author>tc={00F50005-00C2-4163-920A-008F00DD00C5}</author>
    <author>tc={00D2007A-0020-46B6-8FE9-004300B5005F}</author>
    <author>tc={00CE00A9-005A-4E47-AFBB-00DB001500E8}</author>
    <author>tc={0081007F-0032-4E40-A97E-002B000A0003}</author>
    <author>tc={000D00DC-0001-420E-9CB9-000B00040087}</author>
    <author>tc={007D0032-0085-4DC3-B9FB-006300A5001C}</author>
    <author>tc={006300E9-00DE-4860-89E9-008000070092}</author>
    <author>tc={006700F5-0009-4DEE-AC30-008500550041}</author>
    <author>tc={00750022-001D-44A1-AE72-00C9001B00FF}</author>
    <author>tc={00A8005D-0059-46AF-91A7-00D4000D00BA}</author>
    <author>tc={00CD0054-0086-4656-87A7-002500F60078}</author>
    <author>tc={006B0084-0099-4248-B847-004E000B0092}</author>
    <author>tc={00830089-00CA-4C8A-B9C4-002600570010}</author>
    <author>tc={002500B7-00AD-418C-91D7-0048004D0077}</author>
    <author>tc={00F20061-0060-4DE9-8E92-007200DF0023}</author>
    <author>tc={0005004B-003D-46EC-9ECB-008200C800F8}</author>
    <author>tc={003700A4-0033-4D42-8C26-009F00630099}</author>
    <author>tc={007F00BB-0023-4FD3-8168-002400C500F5}</author>
    <author>tc={009A0065-003F-44A6-B27E-00EC00170009}</author>
    <author>tc={00A700EE-000A-4097-A657-009400E60019}</author>
    <author>tc={00A30094-00DE-4C68-A9E6-00FE005A00F3}</author>
    <author>tc={000F0053-008F-414C-AE46-002900FE0010}</author>
    <author>tc={00810076-00B1-4853-8941-002B00F600AC}</author>
    <author>tc={007000FF-000E-4856-8790-00310016003B}</author>
    <author>tc={008E00E0-000E-4D12-84B3-0007006400C3}</author>
    <author>tc={000E0066-004E-4135-AF76-0088005F002E}</author>
    <author>tc={00620086-005D-4B68-9C4C-00F7009E001A}</author>
    <author>tc={007D00DD-003F-4446-A305-0036002D007C}</author>
    <author>tc={00F10007-00AE-4D2C-971C-00FD007500D9}</author>
    <author>tc={00CB0066-00C9-47A1-A255-00C100DA0037}</author>
    <author>tc={00BF00C6-00D6-4779-9C50-00D900D100FA}</author>
    <author>tc={003A0009-0019-4426-BA04-002600CE00C5}</author>
    <author>tc={000E00B0-00B7-4320-9738-00AF00030046}</author>
    <author>tc={00A000FD-00A7-492C-A25C-006B0030002A}</author>
    <author>tc={00EC0008-00C6-4F42-BA38-00D1001D0014}</author>
    <author>tc={00C300F3-0057-4880-934E-001E000E00EE}</author>
    <author>tc={00720008-001D-43F8-82D6-0006009E0074}</author>
    <author>tc={00EF003C-00FB-4EE4-A4F3-0028006300AA}</author>
    <author>tc={008100F5-0025-4972-A10E-002A00BD0043}</author>
    <author>tc={002B0012-0050-4099-A964-008A0059001C}</author>
    <author>tc={000000F7-0022-450C-BB6A-00A5008A00E8}</author>
    <author>tc={008D006C-0059-4C32-A802-00BA001F005E}</author>
    <author>tc={005F009F-0013-46AF-9C0A-0028003B00F4}</author>
    <author>tc={00AC0032-00FA-439D-9BD5-00640058005B}</author>
    <author>tc={0052007D-0081-4EBD-9A83-007800980092}</author>
    <author>tc={003C0096-0044-449B-8302-00B9004800B0}</author>
    <author>tc={008A00C6-0040-406B-B0FD-00270021000F}</author>
    <author>tc={00E500EB-0073-4AC6-8656-00BE00720094}</author>
    <author>tc={00DB0039-0072-482A-B5FE-000600D10079}</author>
    <author>tc={00BD00D3-0080-4FD5-B3E5-006E0085000E}</author>
    <author>tc={00F90017-005A-499B-A643-00620078000B}</author>
    <author>tc={00E80019-004A-44CE-B872-008B00CB00A1}</author>
    <author>tc={00030009-0025-49E7-BBF6-00D20052001F}</author>
    <author>tc={0092008B-0053-4554-AC34-005D003D001F}</author>
    <author>tc={001B0053-0095-44CF-80B6-003900D5001A}</author>
    <author>tc={002E00BF-0003-404A-8F0F-0040004E003E}</author>
    <author>tc={001500B5-0053-4641-8404-0069006F001B}</author>
    <author>tc={00F900EA-00D2-4CA0-9424-001B0086004C}</author>
    <author>tc={00E700FB-00B5-4FCB-87C9-008300D000B1}</author>
    <author>tc={00C600C3-00FC-4FBB-8946-005800270001}</author>
    <author>tc={006A005B-00FA-49CF-A71B-0016001700E4}</author>
    <author>tc={00AE008F-00EA-4374-A9B5-00E100010059}</author>
    <author>tc={009B00B7-0019-4B02-BD44-002B0052009B}</author>
    <author>tc={005000E4-00B7-4B27-9679-005400E8000B}</author>
    <author>tc={003900A4-0094-4088-8CFE-009800170039}</author>
    <author>tc={000500EE-00B0-4016-92CE-006E00E30028}</author>
    <author>tc={00070006-0036-4274-B2B5-00AC00AA00F9}</author>
    <author>tc={005A0084-00A2-4049-A140-00EA009C00D3}</author>
    <author>tc={00000008-0073-4635-AE6D-004A00400099}</author>
    <author>tc={00940063-003F-4D45-84AE-0044007700B1}</author>
    <author>tc={00B600F6-0017-4AB5-9FA4-008800CB00D3}</author>
    <author>tc={00FA00FC-0071-4670-8E29-000E00C600CB}</author>
  </authors>
  <commentList>
    <comment ref="A4" authorId="0" xr:uid="{00C70089-007D-4F40-A16E-003E003E0068}">
      <text>
        <r>
          <rPr>
            <b/>
            <sz val="9"/>
            <rFont val="Tahoma"/>
          </rPr>
          <t xml:space="preserve">Windows User:</t>
        </r>
        <r>
          <rPr>
            <sz val="9"/>
            <rFont val="Tahoma"/>
          </rPr>
          <t xml:space="preserve">
Gelu Gherghin:
Se introduce numele facultății
</t>
        </r>
      </text>
    </comment>
    <comment ref="A8" authorId="1" xr:uid="{00E40055-00EA-4252-AB76-00B3002700F3}">
      <text>
        <r>
          <rPr>
            <b/>
            <sz val="9"/>
            <rFont val="Tahoma"/>
          </rPr>
          <t xml:space="preserve">Windows User:</t>
        </r>
        <r>
          <rPr>
            <sz val="9"/>
            <rFont val="Tahoma"/>
          </rPr>
          <t xml:space="preserve">
Gelu Gherghin:
Se introduce numele domeniului, conform ultimului nomenclator publicat
</t>
        </r>
      </text>
    </comment>
    <comment ref="A155" authorId="2" xr:uid="{00F40042-007E-410E-8A26-002400050021}">
      <text>
        <r>
          <rPr>
            <b/>
            <sz val="9"/>
            <rFont val="Tahoma"/>
          </rPr>
          <t xml:space="preserve">Gelu Gherghin:</t>
        </r>
        <r>
          <rPr>
            <sz val="9"/>
            <rFont val="Tahoma"/>
          </rPr>
          <t xml:space="preserve">
Pachetele optionale vor primi la cod litera X în locul limbii de predare. De exemplu: MLX0001, MLX0002, MLX0003, etc. pentru Facultatea de Matematică și Informatică
</t>
        </r>
      </text>
    </comment>
    <comment ref="P4" authorId="3" xr:uid="{0075003F-0001-40AC-82A5-00FC00EA00E6}">
      <text>
        <r>
          <rPr>
            <b/>
            <sz val="9"/>
            <rFont val="Tahoma"/>
          </rPr>
          <t xml:space="preserve">Gelu Gherghin:</t>
        </r>
        <r>
          <rPr>
            <sz val="9"/>
            <rFont val="Tahoma"/>
          </rPr>
          <t xml:space="preserve">
Date preluate automat din tabelele cu discipline pe semestre. Nu introduceți manual.
Valoarea de minim 22 ore/săptămână se aplică majorității domeniilor, dar unele standarde specifice prevăd alte valori. Verificați standardul domeniului dumneavoastră.
</t>
        </r>
      </text>
    </comment>
    <comment ref="A167" authorId="4" xr:uid="{00CC0037-002A-4F96-B468-009E00760087}">
      <text>
        <r>
          <rPr>
            <b/>
            <sz val="9"/>
            <rFont val="Tahoma"/>
          </rPr>
          <t xml:space="preserve">Gelu Gherghin:</t>
        </r>
        <r>
          <rPr>
            <sz val="9"/>
            <rFont val="Tahoma"/>
          </rPr>
          <t xml:space="preserve">
Pachetele optionale vor primi la cod litera X în locul limbii de predare. De exemplu: MLX0001, MLX0002, MLX0003, etc. pentru Facultatea de Matematică și Informatică
</t>
        </r>
      </text>
    </comment>
    <comment ref="A10" authorId="5" xr:uid="{009B0076-0093-42C9-8DB7-004800AB0092}">
      <text>
        <r>
          <rPr>
            <b/>
            <sz val="9"/>
            <rFont val="Tahoma"/>
          </rPr>
          <t xml:space="preserve">Windows User:</t>
        </r>
        <r>
          <rPr>
            <sz val="9"/>
            <rFont val="Tahoma"/>
          </rPr>
          <t xml:space="preserve">
Gelu Gherghin:
Se introduce limba de predare, așa cum apare în H.G. -ul din care luați denumirea programului
</t>
        </r>
      </text>
    </comment>
    <comment ref="A88" authorId="6" xr:uid="{0021004A-001D-46C2-A163-007400680035}">
      <text>
        <r>
          <rPr>
            <b/>
            <sz val="9"/>
            <rFont val="Tahoma"/>
          </rPr>
          <t xml:space="preserve">Gelu Gherghin:</t>
        </r>
        <r>
          <rPr>
            <sz val="9"/>
            <rFont val="Tahoma"/>
          </rPr>
          <t xml:space="preserve">
Nu modificați nimic în acest rând alocat Limbii străine și nu introduceți alte rânduri pentru fiecare limba străină. Cel mult se poate introduce un cod generic, dar NU codurile și denumirile tuturor limbilor. Acestea se vor detalia în primul rând de sub tabel
</t>
        </r>
      </text>
    </comment>
    <comment ref="A72" authorId="7" xr:uid="{0073005A-0009-4FAE-9BDB-008E008E00D2}">
      <text>
        <r>
          <rPr>
            <b/>
            <sz val="9"/>
            <rFont val="Tahoma"/>
          </rPr>
          <t xml:space="preserve">Gelu Gherghin:</t>
        </r>
        <r>
          <rPr>
            <sz val="9"/>
            <rFont val="Tahoma"/>
          </rPr>
          <t xml:space="preserve">
Nu modificați nimic legat de disciplina Educație Fizică. Cele două credite pentru această disciplină trebuie alocate suplimentar celor 30 de credite ale semestrului.
</t>
        </r>
      </text>
    </comment>
    <comment ref="S4" authorId="8" xr:uid="{004C008C-0020-4264-8DFB-0037008600C9}">
      <text>
        <r>
          <rPr>
            <b/>
            <sz val="9"/>
            <rFont val="Tahoma"/>
          </rPr>
          <t xml:space="preserve">Gelu Gherghin:</t>
        </r>
        <r>
          <rPr>
            <sz val="9"/>
            <rFont val="Tahoma"/>
          </rPr>
          <t xml:space="preserve">
Date preluate automat din tabelele cu discipline pe semestre. Nu introduceți manual.
Valoarea de minim 22 ore/săptămână se aplică majorității domeniilor, dar unele standarde specifice prevăd alte valori. Verificați standardul domeniului dumneavoastră.
</t>
        </r>
      </text>
    </comment>
    <comment ref="P5" authorId="9" xr:uid="{00F50005-00C2-4163-920A-008F00DD00C5}">
      <text>
        <r>
          <rPr>
            <b/>
            <sz val="9"/>
            <rFont val="Tahoma"/>
          </rPr>
          <t xml:space="preserve">Gelu Gherghin:</t>
        </r>
        <r>
          <rPr>
            <sz val="9"/>
            <rFont val="Tahoma"/>
          </rPr>
          <t xml:space="preserve">
Date preluate automat din tabelele cu discipline pe semestre. Nu introduceți manual.
Valoarea de minim 22 ore/săptămână se aplică majorității domeniilor, dar unele standarde specifice prevăd alte valori. Verificați standardul domeniului dumneavoastră.
</t>
        </r>
      </text>
    </comment>
    <comment ref="A5" authorId="10" xr:uid="{00D2007A-0020-46B6-8FE9-004300B5005F}">
      <text>
        <r>
          <rPr>
            <b/>
            <sz val="9"/>
            <rFont val="Tahoma"/>
          </rPr>
          <t xml:space="preserve">Windows User:</t>
        </r>
        <r>
          <rPr>
            <sz val="9"/>
            <rFont val="Tahoma"/>
          </rPr>
          <t xml:space="preserve">
Gelu Gherghin:
Se introduce numele domeniului, conform ultimului nomenclator publicat
</t>
        </r>
      </text>
    </comment>
    <comment ref="S5" authorId="11" xr:uid="{00CE00A9-005A-4E47-AFBB-00DB001500E8}">
      <text>
        <r>
          <rPr>
            <b/>
            <sz val="9"/>
            <rFont val="Tahoma"/>
          </rPr>
          <t xml:space="preserve">Gelu Gherghin:</t>
        </r>
        <r>
          <rPr>
            <sz val="9"/>
            <rFont val="Tahoma"/>
          </rPr>
          <t xml:space="preserve">
Date preluate automat din tabelele cu discipline pe semestre. Nu introduceți manual.
Valoarea de minim 22 ore/săptămână se aplică majorității domeniilor, dar unele standarde specifice prevăd alte valori. Verificați standardul domeniului dumneavoastră.
</t>
        </r>
      </text>
    </comment>
    <comment ref="A261" authorId="12" xr:uid="{0081007F-0032-4E40-A97E-002B000A0003}">
      <text>
        <r>
          <rPr>
            <b/>
            <sz val="9"/>
            <rFont val="Tahoma"/>
          </rPr>
          <t xml:space="preserve">Gelu Gherghin:</t>
        </r>
        <r>
          <rPr>
            <sz val="9"/>
            <rFont val="Tahoma"/>
          </rPr>
          <t xml:space="preserve">
Pentru ca procentul calculat automat să fie corect, ștergeți toate rândurile din tabel rămase necompletate.
</t>
        </r>
      </text>
    </comment>
    <comment ref="U198" authorId="13" xr:uid="{000D00DC-0001-420E-9CB9-000B00040087}">
      <text>
        <r>
          <rPr>
            <b/>
            <sz val="9"/>
            <rFont val="Tahoma"/>
          </rPr>
          <t xml:space="preserve">Gelu Gherghin:</t>
        </r>
        <r>
          <rPr>
            <sz val="9"/>
            <rFont val="Tahoma"/>
          </rPr>
          <t xml:space="preserve">
SE RECOMANDA CA TOATE DISCIPLINELE DINTR-UN PACHET DE OPȚIONALE SĂ FIE DE ACELAȘI TIP. 
În caz contrar, în tabelele din anexa planului de învățământ pachetul va fi raportat în tabelul aferent tipului de curs care se regăsește cel mai frecvent în pachet. 
De exemplu, un pachet cu 2 DF și 1 DS se va raporta în tabelul DF. Un pachet cu 2 DF și 4 DS se va raporta în tabelul DS. 
</t>
        </r>
      </text>
    </comment>
    <comment ref="O44" authorId="14" xr:uid="{007D0032-0085-4DC3-B9FB-006300A5001C}">
      <text>
        <r>
          <rPr>
            <b/>
            <sz val="9"/>
            <rFont val="Tahoma"/>
          </rPr>
          <t xml:space="preserve">Gelu Gherghin:</t>
        </r>
        <r>
          <rPr>
            <sz val="9"/>
            <rFont val="Tahoma"/>
          </rPr>
          <t xml:space="preserve">
În coloanele orelor alocate studiului (F, I,T) sunt formule de calcul. Nu interveniți în aceste celule, valorile se vor calcula automat.
</t>
        </r>
      </text>
    </comment>
    <comment ref="M32" authorId="15" xr:uid="{006300E9-00DE-4860-89E9-008000070092}">
      <text>
        <r>
          <rPr>
            <b/>
            <sz val="9"/>
            <rFont val="Tahoma"/>
          </rPr>
          <t xml:space="preserve">Gelu Gherghin:</t>
        </r>
        <r>
          <rPr>
            <sz val="9"/>
            <rFont val="Tahoma"/>
          </rPr>
          <t xml:space="preserve">
Introduceți cel puțin trei denumiri de instituții europene de învățământ superior
</t>
        </r>
      </text>
    </comment>
    <comment ref="O198" authorId="16" xr:uid="{006700F5-0009-4DEE-AC30-008500550041}">
      <text>
        <r>
          <rPr>
            <b/>
            <sz val="9"/>
            <rFont val="Tahoma"/>
          </rPr>
          <t xml:space="preserve">Gelu Gherghin:</t>
        </r>
        <r>
          <rPr>
            <sz val="9"/>
            <rFont val="Tahoma"/>
          </rPr>
          <t xml:space="preserve">
În coloanele orelor alocate studiului (F, I,T) sunt formule de calcul. Nu interveniți în aceste celule, valorile se vor calcula automat.
</t>
        </r>
      </text>
    </comment>
    <comment ref="P6" authorId="17" xr:uid="{00750022-001D-44A1-AE72-00C9001B00FF}">
      <text>
        <r>
          <rPr>
            <b/>
            <sz val="9"/>
            <rFont val="Tahoma"/>
          </rPr>
          <t xml:space="preserve">Gelu Gherghin:</t>
        </r>
        <r>
          <rPr>
            <sz val="9"/>
            <rFont val="Tahoma"/>
          </rPr>
          <t xml:space="preserve">
Date preluate automat din tabelele cu discipline pe semestre. Nu introduceți manual.
Valoarea de minim 22 ore/săptămână se aplică majorității domeniilor, dar unele standarde specifice prevăd alte valori. Verificați standardul domeniului dumneavoastră.
</t>
        </r>
      </text>
    </comment>
    <comment ref="B132" authorId="18" xr:uid="{00A8005D-0059-46AF-91A7-00D4000D00BA}">
      <text>
        <r>
          <rPr>
            <b/>
            <sz val="9"/>
            <rFont val="Tahoma"/>
          </rPr>
          <t xml:space="preserve">Gelu Gherghin:</t>
        </r>
        <r>
          <rPr>
            <sz val="9"/>
            <rFont val="Tahoma"/>
          </rPr>
          <t xml:space="preserve">
Denumirile disciplinelor se trec în limbile română, engleză și dacă este cazul, în limba în care a fost acreditat programul (maghiară sau germană)
</t>
        </r>
      </text>
    </comment>
    <comment ref="A109" authorId="19" xr:uid="{00CD0054-0086-4656-87A7-002500F60078}">
      <text>
        <r>
          <rPr>
            <b/>
            <sz val="9"/>
            <rFont val="Tahoma"/>
          </rPr>
          <t xml:space="preserve">Gelu Gherghin:</t>
        </r>
        <r>
          <rPr>
            <sz val="9"/>
            <rFont val="Tahoma"/>
          </rPr>
          <t xml:space="preserve">
Treceți aici codul generic al pachetului opțional, nu codul unei disicpline din pachet. Nu multiplicați inutil rîndurile ca să introduceți toate disciplinele opționale din pachet, acestea se vor detalia în tabelul de opționale.
Pachetele optionale vor primi la cod litera X în locul limbii de predare. De exemplu: VLX0001, VLX0002, VLX0003, etc. pentru Facultatea de Teatru și Televiziune
</t>
        </r>
      </text>
    </comment>
    <comment ref="A22" authorId="20" xr:uid="{006B0084-0099-4248-B847-004E000B0092}">
      <text>
        <r>
          <rPr>
            <b/>
            <sz val="9"/>
            <rFont val="Tahoma"/>
          </rPr>
          <t xml:space="preserve">Gelu Gherghin:</t>
        </r>
        <r>
          <rPr>
            <sz val="9"/>
            <rFont val="Tahoma"/>
          </rPr>
          <t xml:space="preserve">
Numărul de credite la examenul de licență depinde de numărul probelor.
</t>
        </r>
      </text>
    </comment>
    <comment ref="A11" authorId="21" xr:uid="{00830089-00CA-4C8A-B9C4-002600570010}">
      <text>
        <r>
          <rPr>
            <b/>
            <sz val="9"/>
            <rFont val="Tahoma"/>
          </rPr>
          <t xml:space="preserve">Windows User:</t>
        </r>
        <r>
          <rPr>
            <sz val="9"/>
            <rFont val="Tahoma"/>
          </rPr>
          <t xml:space="preserve">
Gelu Gherghin:
Se introduce titlul absolventului, conform ultimului H.G. referitor la titluri publicat
</t>
        </r>
      </text>
    </comment>
    <comment ref="O60" authorId="22" xr:uid="{002500B7-00AD-418C-91D7-0048004D0077}">
      <text>
        <r>
          <rPr>
            <b/>
            <sz val="9"/>
            <rFont val="Tahoma"/>
          </rPr>
          <t xml:space="preserve">Gelu Gherghin:</t>
        </r>
        <r>
          <rPr>
            <sz val="9"/>
            <rFont val="Tahoma"/>
          </rPr>
          <t xml:space="preserve">
În coloanele orelor alocate studiului (F, I,T) sunt formule de calcul. Nu interveniți în aceste celule, valorile se vor calcula automat.
</t>
        </r>
      </text>
    </comment>
    <comment ref="M16" authorId="23" xr:uid="{00F20061-0060-4DE9-8E92-007200DF0023}">
      <text>
        <r>
          <rPr>
            <b/>
            <sz val="9"/>
            <rFont val="Tahoma"/>
          </rPr>
          <t xml:space="preserve">Gelu Gherghin:</t>
        </r>
        <r>
          <rPr>
            <sz val="9"/>
            <rFont val="Tahoma"/>
          </rPr>
          <t xml:space="preserve">
În această secțiune puteți adăuga câte rânduri sunt necesare, păstrând o aranjare decentă în pagină. 
Lucrați cât mai simplu, să nu fie nevoie de multe rânduri. În mod obligatoriu se trece numărul și codul pachetului. Folosiți terminologia din machetă, adică "Se alege o disciplină (1) din pachetul  opțional 1 (cod pachet)" sau "Se aleg două discipline (1 și 2) din pachetul  opțional 1 (cod pachet)" sau "Se alege câte o disciplină  (1 și 2) din pachetele optionale 1 (cod pachet), 2 (cod pachet) și două discipline (3 și 4) din pachetul  opțional 3 (cod pachet)".
Nu are sens să trecem aici codul fiecărei discipline din pachet, acelea vor fi detaliate oricum în tabelul opționalelor. Aici doar ar încărca inutil pagina de gardă și ar putea altera aranjarea în pagină.
Pachetele optionale vor primi la cod litera X în locul limbii de predare. De exemplu: VLX0001, VLX0002, VLX0003, etc. pentru Facultatea de Teatru și Televiziune
</t>
        </r>
      </text>
    </comment>
    <comment ref="A17" authorId="24" xr:uid="{0005004B-003D-46EC-9ECB-008200C800F8}">
      <text>
        <r>
          <rPr>
            <b/>
            <sz val="9"/>
            <rFont val="Tahoma"/>
          </rPr>
          <t xml:space="preserve">Windows User:</t>
        </r>
        <r>
          <rPr>
            <sz val="9"/>
            <rFont val="Tahoma"/>
          </rPr>
          <t xml:space="preserve">
Gelu Gherghin:
nr. credite obligatorii + nr. credite opționale trebuie să dea 180
</t>
        </r>
      </text>
    </comment>
    <comment ref="A55" authorId="25" xr:uid="{003700A4-0033-4D42-8C26-009F00630099}">
      <text>
        <r>
          <rPr>
            <b/>
            <sz val="9"/>
            <rFont val="Tahoma"/>
          </rPr>
          <t xml:space="preserve">Gelu Gherghin:</t>
        </r>
        <r>
          <rPr>
            <sz val="9"/>
            <rFont val="Tahoma"/>
          </rPr>
          <t xml:space="preserve">
Nu modificați nimic legat de disciplina Educație Fizică. Cele două credite pentru această disciplină trebuie alocate suplimentar celor 30 de credite ale semestrului.
</t>
        </r>
      </text>
    </comment>
    <comment ref="B152" authorId="26" xr:uid="{007F00BB-0023-4FD3-8168-002400C500F5}">
      <text>
        <r>
          <rPr>
            <b/>
            <sz val="9"/>
            <rFont val="Tahoma"/>
          </rPr>
          <t xml:space="preserve">Gelu Gherghin:</t>
        </r>
        <r>
          <rPr>
            <sz val="9"/>
            <rFont val="Tahoma"/>
          </rPr>
          <t xml:space="preserve">
Denumirea disciplinelelor se trece în limbile română, engleză și, dacă este cazul,  în limba de predare a programului (maghiară sau germană)
</t>
        </r>
      </text>
    </comment>
    <comment ref="A20" authorId="27" xr:uid="{009A0065-003F-44A6-B27E-00EC00170009}">
      <text>
        <r>
          <rPr>
            <b/>
            <sz val="9"/>
            <rFont val="Tahoma"/>
          </rPr>
          <t xml:space="preserve">Windows User:</t>
        </r>
        <r>
          <rPr>
            <sz val="9"/>
            <rFont val="Tahoma"/>
          </rPr>
          <t xml:space="preserve">
Gelu Gherghin:
În cazul în care creditele alocate Limbii străine sunt suplimentare celor 180, rândul referitor la aceasta trebuie mutat mai jos de "Și"
</t>
        </r>
      </text>
    </comment>
    <comment ref="A393" authorId="28" xr:uid="{00A700EE-000A-4097-A657-009400E60019}">
      <text>
        <r>
          <rPr>
            <b/>
            <sz val="9"/>
            <rFont val="Tahoma"/>
          </rPr>
          <t xml:space="preserve">Gelu Gherghin:</t>
        </r>
        <r>
          <rPr>
            <sz val="9"/>
            <rFont val="Tahoma"/>
          </rPr>
          <t xml:space="preserve">
Pentru ca procentul calculat automat să fie corect, ștergeți toate rândurile din tabel rămase necompletate.
</t>
        </r>
      </text>
    </comment>
    <comment ref="B44" authorId="29" xr:uid="{00A30094-00DE-4C68-A9E6-00FE005A00F3}">
      <text>
        <r>
          <rPr>
            <b/>
            <sz val="9"/>
            <rFont val="Tahoma"/>
          </rPr>
          <t xml:space="preserve">Gelu Gherghin:</t>
        </r>
        <r>
          <rPr>
            <sz val="9"/>
            <rFont val="Tahoma"/>
          </rPr>
          <t xml:space="preserve">
Denumirile disciplinelor se trec în limbile română, engleză și dacă este cazul, în limba în care a fost acreditat programul (maghiară sau germană)
</t>
        </r>
      </text>
    </comment>
    <comment ref="O152" authorId="30" xr:uid="{000F0053-008F-414C-AE46-002900FE0010}">
      <text>
        <r>
          <rPr>
            <b/>
            <sz val="9"/>
            <rFont val="Tahoma"/>
          </rPr>
          <t xml:space="preserve">Gelu Gherghin:</t>
        </r>
        <r>
          <rPr>
            <sz val="9"/>
            <rFont val="Tahoma"/>
          </rPr>
          <t xml:space="preserve">
În coloanele orelor alocate studiului (F, I,T) sunt formule de calcul. Nu interveniți în aceste celule, valorile se vor calcula automat.
</t>
        </r>
      </text>
    </comment>
    <comment ref="B60" authorId="31" xr:uid="{00810076-00B1-4853-8941-002B00F600AC}">
      <text>
        <r>
          <rPr>
            <b/>
            <sz val="9"/>
            <rFont val="Tahoma"/>
          </rPr>
          <t xml:space="preserve">Gelu Gherghin:</t>
        </r>
        <r>
          <rPr>
            <sz val="9"/>
            <rFont val="Tahoma"/>
          </rPr>
          <t xml:space="preserve">
Denumirile disciplinelor se trec în limbile română, engleză și dacă este cazul, în limba în care a fost acreditat programul (maghiară sau germană)
</t>
        </r>
      </text>
    </comment>
    <comment ref="R44" authorId="32" xr:uid="{007000FF-000E-4856-8790-00310016003B}">
      <text>
        <r>
          <rPr>
            <b/>
            <sz val="9"/>
            <rFont val="Tahoma"/>
          </rPr>
          <t xml:space="preserve">Gelu Gherghin:</t>
        </r>
        <r>
          <rPr>
            <sz val="9"/>
            <rFont val="Tahoma"/>
          </rPr>
          <t xml:space="preserve">
Pentru fiecare disciplină alegeți o singură formă de evaluare. Conform regulamentului ECTS, cel puțin 50% dintre disciplinele unui semestru  trebuie evaluate prin Examen (adică E&gt;= C+VP)
</t>
        </r>
      </text>
    </comment>
    <comment ref="O77" authorId="33" xr:uid="{008E00E0-000E-4D12-84B3-0007006400C3}">
      <text>
        <r>
          <rPr>
            <b/>
            <sz val="9"/>
            <rFont val="Tahoma"/>
          </rPr>
          <t xml:space="preserve">Gelu Gherghin:</t>
        </r>
        <r>
          <rPr>
            <sz val="9"/>
            <rFont val="Tahoma"/>
          </rPr>
          <t xml:space="preserve">
În coloanele orelor alocate studiului (F, I,T) sunt formule de calcul. Nu interveniți în aceste celule, valorile se vor calcula automat.
</t>
        </r>
      </text>
    </comment>
    <comment ref="U44" authorId="34" xr:uid="{000E0066-004E-4135-AF76-0088005F002E}">
      <text>
        <r>
          <rPr>
            <b/>
            <sz val="9"/>
            <rFont val="Tahoma"/>
          </rPr>
          <t xml:space="preserve">Gelu Gherghin:</t>
        </r>
        <r>
          <rPr>
            <sz val="9"/>
            <rFont val="Tahoma"/>
          </rPr>
          <t xml:space="preserve">
Alegeți Tipul disciplinei din standardul specific ARACIS
</t>
        </r>
      </text>
    </comment>
    <comment ref="R60" authorId="35" xr:uid="{00620086-005D-4B68-9C4C-00F7009E001A}">
      <text>
        <r>
          <rPr>
            <b/>
            <sz val="9"/>
            <rFont val="Tahoma"/>
          </rPr>
          <t xml:space="preserve">Gelu Gherghin:</t>
        </r>
        <r>
          <rPr>
            <sz val="9"/>
            <rFont val="Tahoma"/>
          </rPr>
          <t xml:space="preserve">
Pentru fiecare disciplină alegeți o singură formă de evaluare. Conform regulamentului ECTS, cel puțin 50% dintre disciplinele unui semestru  trebuie evaluate prin Examen (adică E&gt;= C+VP)
</t>
        </r>
      </text>
    </comment>
    <comment ref="U60" authorId="36" xr:uid="{007D00DD-003F-4446-A305-0036002D007C}">
      <text>
        <r>
          <rPr>
            <b/>
            <sz val="9"/>
            <rFont val="Tahoma"/>
          </rPr>
          <t xml:space="preserve">Gelu Gherghin:</t>
        </r>
        <r>
          <rPr>
            <sz val="9"/>
            <rFont val="Tahoma"/>
          </rPr>
          <t xml:space="preserve">
Alegeți Tipul disciplinei din standardul specific ARACIS
</t>
        </r>
      </text>
    </comment>
    <comment ref="A150" authorId="37" xr:uid="{00F10007-00AE-4D2C-971C-00FD007500D9}">
      <text>
        <r>
          <rPr>
            <b/>
            <sz val="9"/>
            <rFont val="Tahoma"/>
          </rPr>
          <t xml:space="preserve">Gelu Gherghin:</t>
        </r>
        <r>
          <rPr>
            <sz val="9"/>
            <rFont val="Tahoma"/>
          </rPr>
          <t xml:space="preserve">
Pentru ca o disciplină să fie opțională, fiecare pachet trebuie să conțină cel puțin n+1 opțiuni, unde n este numărul de discipline care se aleg din pachet. În caz contrar, opționalul este, de fapt, obligatoriu. De exemplu, dacă dintr-un pachet se alege o disciplină, trebuie să existe cel puțin 2 discipline/pachet; dacă se aleg două, trebuie cel puțin 3 discipline/pachet, etc.
</t>
        </r>
      </text>
    </comment>
    <comment ref="B77" authorId="38" xr:uid="{00CB0066-00C9-47A1-A255-00C100DA0037}">
      <text>
        <r>
          <rPr>
            <b/>
            <sz val="9"/>
            <rFont val="Tahoma"/>
          </rPr>
          <t xml:space="preserve">Gelu Gherghin:</t>
        </r>
        <r>
          <rPr>
            <sz val="9"/>
            <rFont val="Tahoma"/>
          </rPr>
          <t xml:space="preserve">
Denumirile disciplinelor se trec în limbile română, engleză și dacă este cazul, în limba în care a fost acreditat programul (maghiară sau germană)
</t>
        </r>
      </text>
    </comment>
    <comment ref="A159" authorId="39" xr:uid="{00BF00C6-00D6-4779-9C50-00D900D100FA}">
      <text>
        <r>
          <rPr>
            <b/>
            <sz val="9"/>
            <rFont val="Tahoma"/>
          </rPr>
          <t xml:space="preserve">Gelu Gherghin:</t>
        </r>
        <r>
          <rPr>
            <sz val="9"/>
            <rFont val="Tahoma"/>
          </rPr>
          <t xml:space="preserve">
Pachetele optionale vor primi la cod litera X în locul limbii de predare. De exemplu: MLX0001, MLX0002, MLX0003, etc. pentru Facultatea de Matematică și Informatică
</t>
        </r>
      </text>
    </comment>
    <comment ref="R77" authorId="40" xr:uid="{003A0009-0019-4426-BA04-002600CE00C5}">
      <text>
        <r>
          <rPr>
            <b/>
            <sz val="9"/>
            <rFont val="Tahoma"/>
          </rPr>
          <t xml:space="preserve">Gelu Gherghin:</t>
        </r>
        <r>
          <rPr>
            <sz val="9"/>
            <rFont val="Tahoma"/>
          </rPr>
          <t xml:space="preserve">
Pentru fiecare disciplină alegeți o singură formă de evaluare. Conform regulamentului ECTS, cel puțin 50% dintre disciplinele unui semestru  trebuie evaluate prin Examen (adică E&gt;= C+VP)
</t>
        </r>
      </text>
    </comment>
    <comment ref="U77" authorId="41" xr:uid="{000E00B0-00B7-4320-9738-00AF00030046}">
      <text>
        <r>
          <rPr>
            <b/>
            <sz val="9"/>
            <rFont val="Tahoma"/>
          </rPr>
          <t xml:space="preserve">Gelu Gherghin:</t>
        </r>
        <r>
          <rPr>
            <sz val="9"/>
            <rFont val="Tahoma"/>
          </rPr>
          <t xml:space="preserve">
Alegeți Tipul disciplinei din standardul specific ARACIS
</t>
        </r>
      </text>
    </comment>
    <comment ref="A89" authorId="42" xr:uid="{00A000FD-00A7-492C-A25C-006B0030002A}">
      <text>
        <r>
          <rPr>
            <b/>
            <sz val="9"/>
            <rFont val="Tahoma"/>
          </rPr>
          <t xml:space="preserve">Gelu Gherghin:</t>
        </r>
        <r>
          <rPr>
            <sz val="9"/>
            <rFont val="Tahoma"/>
          </rPr>
          <t xml:space="preserve">
Treceți aici codul generic al pachetului opțional, nu codul unei disicpline din pachet. Nu multiplicați inutil rîndurile ca să introduceți toate disciplinele opționale din pachet, acestea se vor detalia în tabelul de opționale.
Pachetele optionale vor primi la cod litera X în locul limbii de predare. De exemplu: VLX0001, VLX0002, VLX0003, etc. pentru Facultatea de Teatru și Televiziune
</t>
        </r>
      </text>
    </comment>
    <comment ref="O132" authorId="43" xr:uid="{00EC0008-00C6-4F42-BA38-00D1001D0014}">
      <text>
        <r>
          <rPr>
            <b/>
            <sz val="9"/>
            <rFont val="Tahoma"/>
          </rPr>
          <t xml:space="preserve">Gelu Gherghin:</t>
        </r>
        <r>
          <rPr>
            <sz val="9"/>
            <rFont val="Tahoma"/>
          </rPr>
          <t xml:space="preserve">
În coloanele orelor alocate studiului (F, I,T) sunt formule de calcul. Nu interveniți în aceste celule, valorile se vor calcula automat.
</t>
        </r>
      </text>
    </comment>
    <comment ref="A91" authorId="44" xr:uid="{00C300F3-0057-4880-934E-001E000E00EE}">
      <text>
        <r>
          <rPr>
            <b/>
            <sz val="9"/>
            <rFont val="Tahoma"/>
          </rPr>
          <t xml:space="preserve">Gelu Gherghin:</t>
        </r>
        <r>
          <rPr>
            <sz val="9"/>
            <rFont val="Tahoma"/>
          </rPr>
          <t xml:space="preserve">
Gelu Gherghin: 
Treceți aici toate limbilie străine pe care studenții le pot alege, împreună cu codurile aferente. ACESTEA SUNT LIMBILE STRĂINE DIN OFERTA DLSS, CU CODURILE AFERENTE SEMESTRULUI III. DACĂ LA ACEASTĂ SPECIALIZARE LIMBA STRĂINĂ SE STUDIAZĂ ÎN ALT SEMESTRU, ATUNCI VĂ ROG SĂ FACEȚI MODIFICĂRILE NECESARE.
</t>
        </r>
      </text>
    </comment>
    <comment ref="B96" authorId="45" xr:uid="{00720008-001D-43F8-82D6-0006009E0074}">
      <text>
        <r>
          <rPr>
            <b/>
            <sz val="9"/>
            <rFont val="Tahoma"/>
          </rPr>
          <t xml:space="preserve">Gelu Gherghin:</t>
        </r>
        <r>
          <rPr>
            <sz val="9"/>
            <rFont val="Tahoma"/>
          </rPr>
          <t xml:space="preserve">
Denumirile disciplinelor se trec în limbile română, engleză și dacă este cazul, în limba în care a fost acreditat programul (maghiară sau germană)
</t>
        </r>
      </text>
    </comment>
    <comment ref="O96" authorId="46" xr:uid="{00EF003C-00FB-4EE4-A4F3-0028006300AA}">
      <text>
        <r>
          <rPr>
            <b/>
            <sz val="9"/>
            <rFont val="Tahoma"/>
          </rPr>
          <t xml:space="preserve">Gelu Gherghin:</t>
        </r>
        <r>
          <rPr>
            <sz val="9"/>
            <rFont val="Tahoma"/>
          </rPr>
          <t xml:space="preserve">
În coloanele orelor alocate studiului (F, I,T) sunt formule de calcul. Nu interveniți în aceste celule, valorile se vor calcula automat.
</t>
        </r>
      </text>
    </comment>
    <comment ref="R96" authorId="47" xr:uid="{008100F5-0025-4972-A10E-002A00BD0043}">
      <text>
        <r>
          <rPr>
            <b/>
            <sz val="9"/>
            <rFont val="Tahoma"/>
          </rPr>
          <t xml:space="preserve">Gelu Gherghin:</t>
        </r>
        <r>
          <rPr>
            <sz val="9"/>
            <rFont val="Tahoma"/>
          </rPr>
          <t xml:space="preserve">
Pentru fiecare disciplină alegeți o singură formă de evaluare. Conform regulamentului ECTS, cel puțin 50% dintre disciplinele unui semestru  trebuie evaluate prin Examen (adică E&gt;= C+VP)
</t>
        </r>
      </text>
    </comment>
    <comment ref="B198" authorId="48" xr:uid="{002B0012-0050-4099-A964-008A0059001C}">
      <text>
        <r>
          <rPr>
            <b/>
            <sz val="9"/>
            <rFont val="Tahoma"/>
          </rPr>
          <t xml:space="preserve">Gelu Gherghin:</t>
        </r>
        <r>
          <rPr>
            <sz val="9"/>
            <rFont val="Tahoma"/>
          </rPr>
          <t xml:space="preserve">
Denumirile disciplinelor se trec în limbile română, engleză și dacă este cazul, în limba în care a fost acreditat programul (maghiară sau germană)
</t>
        </r>
      </text>
    </comment>
    <comment ref="B275" authorId="49" xr:uid="{000000F7-0022-450C-BB6A-00A5008A00E8}">
      <text>
        <r>
          <rPr>
            <b/>
            <sz val="9"/>
            <rFont val="Tahoma"/>
          </rPr>
          <t xml:space="preserve">Gelu Gherghin:</t>
        </r>
        <r>
          <rPr>
            <sz val="9"/>
            <rFont val="Tahoma"/>
          </rPr>
          <t xml:space="preserve">
ÎN ACEST TABEL NU SE INTRODUC DATE DIN TASTATURA. 
Pentru a completa tabelul, veți proceda astfel:
În fiecare celulă din coloana marcată cu galben veți alege cu mouse-ul o disciplină din lista celor deja introduse în tabelele aferente semestrelor. Datele  respectivei discipline vor apărea automat și în acest tabel, deoarece celulele coloanelor J,K,L,M,N,O,P,Q,R,S,T conțin formule de preluare automată. 
Dacă inserați rânduri noi în tabel, copiați conținutul unui rând existent în rândul nou, pentru a avea formulele de preluare automată și în noile rânduri.
</t>
        </r>
      </text>
    </comment>
    <comment ref="O115" authorId="50" xr:uid="{008D006C-0059-4C32-A802-00BA001F005E}">
      <text>
        <r>
          <rPr>
            <b/>
            <sz val="9"/>
            <rFont val="Tahoma"/>
          </rPr>
          <t xml:space="preserve">Gelu Gherghin:</t>
        </r>
        <r>
          <rPr>
            <sz val="9"/>
            <rFont val="Tahoma"/>
          </rPr>
          <t xml:space="preserve">
În coloanele orelor alocate studiului (F, I,T) sunt formule de calcul. Nu interveniți în aceste celule, valorile se vor calcula automat.
</t>
        </r>
      </text>
    </comment>
    <comment ref="A414" authorId="51" xr:uid="{005F009F-0013-46AF-9C0A-0028003B00F4}">
      <text>
        <r>
          <rPr>
            <b/>
            <sz val="9"/>
            <rFont val="Tahoma"/>
          </rPr>
          <t xml:space="preserve">Gelu Gherghin:</t>
        </r>
        <r>
          <rPr>
            <sz val="9"/>
            <rFont val="Tahoma"/>
          </rPr>
          <t xml:space="preserve">
Recomandăm ca tabelul cu Modulul Pedagogic să fie trecut pe o pagină separată, după Bilanțul General.
</t>
        </r>
      </text>
    </comment>
    <comment ref="A127" authorId="52" xr:uid="{00AC0032-00FA-439D-9BD5-00640058005B}">
      <text>
        <r>
          <rPr>
            <b/>
            <sz val="9"/>
            <rFont val="Tahoma"/>
          </rPr>
          <t xml:space="preserve">Gelu Gherghin:</t>
        </r>
        <r>
          <rPr>
            <sz val="9"/>
            <rFont val="Tahoma"/>
          </rPr>
          <t xml:space="preserve">
Treceți aici codul generic al pachetului opțional, nu codul unei disicpline din pachet. Nu multiplicați inutil rîndurile ca să introduceți toate disciplinele opționale din pachet, acestea se vor detalia în tabelul de opționale.
Pachetele optionale vor primi la cod litera X în locul limbii de predare. De exemplu: VLX0001, VLX0002, VLX0003, etc. pentru Facultatea de Teatru și Televiziune
</t>
        </r>
      </text>
    </comment>
    <comment ref="R132" authorId="53" xr:uid="{0052007D-0081-4EBD-9A83-007800980092}">
      <text>
        <r>
          <rPr>
            <b/>
            <sz val="9"/>
            <rFont val="Tahoma"/>
          </rPr>
          <t xml:space="preserve">Gelu Gherghin:</t>
        </r>
        <r>
          <rPr>
            <sz val="9"/>
            <rFont val="Tahoma"/>
          </rPr>
          <t xml:space="preserve">
Pentru fiecare disciplină alegeți o singură formă de evaluare. Conform regulamentului ECTS, cel puțin 50% dintre disciplinele unui semestru  trebuie evaluate prin Examen (adică E&gt;= C+VP)
</t>
        </r>
      </text>
    </comment>
    <comment ref="J152" authorId="54" xr:uid="{003C0096-0044-449B-8302-00B9004800B0}">
      <text>
        <r>
          <rPr>
            <b/>
            <sz val="9"/>
            <rFont val="Tahoma"/>
          </rPr>
          <t xml:space="preserve">Gelu Gherghin:</t>
        </r>
        <r>
          <rPr>
            <sz val="9"/>
            <rFont val="Tahoma"/>
          </rPr>
          <t xml:space="preserve">
TOATE DISCIPLINELE DINTR-UN PACHET TREBUIE SĂ AIBĂ ACELAȘI NUMĂR DE CREDITE (încât un student să poată acumula 30  de credite/semestru,  indiferent de opțiune)
</t>
        </r>
      </text>
    </comment>
    <comment ref="U152" authorId="55" xr:uid="{008A00C6-0040-406B-B0FD-00270021000F}">
      <text>
        <r>
          <rPr>
            <b/>
            <sz val="9"/>
            <rFont val="Tahoma"/>
          </rPr>
          <t xml:space="preserve">Gelu Gherghin:</t>
        </r>
        <r>
          <rPr>
            <sz val="9"/>
            <rFont val="Tahoma"/>
          </rPr>
          <t xml:space="preserve">
SE RECOMANDA CA TOATE DISCIPLINELE DINTR-UN PACHET DE OPȚIONALE SĂ FIE DE ACELAȘI TIP. 
În caz contrar, în tabelele din anexa planului de învățământ pachetul va fi raportat în tabelul aferent tipului de curs care se regăsește cel mai frecvent în pachet. 
De exemplu, un pachet cu 2 DF și 1 DS se va raporta în tabelul DF. Un pachet cu 2 DF și 4 DS se va raporta în tabelul DS. 
</t>
        </r>
      </text>
    </comment>
    <comment ref="R152" authorId="56" xr:uid="{00E500EB-0073-4AC6-8656-00BE00720094}">
      <text>
        <r>
          <rPr>
            <b/>
            <sz val="9"/>
            <rFont val="Tahoma"/>
          </rPr>
          <t xml:space="preserve">Gelu Gherghin:</t>
        </r>
        <r>
          <rPr>
            <sz val="9"/>
            <rFont val="Tahoma"/>
          </rPr>
          <t xml:space="preserve">
Pentru fiecare disciplină alegeți o singură formă de evaluare. 
</t>
        </r>
      </text>
    </comment>
    <comment ref="A108" authorId="57" xr:uid="{00DB0039-0072-482A-B5FE-000600D10079}">
      <text>
        <r>
          <rPr>
            <b/>
            <sz val="9"/>
            <rFont val="Tahoma"/>
          </rPr>
          <t xml:space="preserve">Gelu Gherghin:</t>
        </r>
        <r>
          <rPr>
            <sz val="9"/>
            <rFont val="Tahoma"/>
          </rPr>
          <t xml:space="preserve">
Nu modificați nimic în acest rând alocat Limbii străine și nu introduceți alte rânduri pentru fiecare limba străină. Cel mult se poate introduce un cod generic, dar NU codurile și denumirile tuturor limbilor. Acestea se vor detalia în primul rând de sub tabel
</t>
        </r>
      </text>
    </comment>
    <comment ref="U96" authorId="58" xr:uid="{00BD00D3-0080-4FD5-B3E5-006E0085000E}">
      <text>
        <r>
          <rPr>
            <b/>
            <sz val="9"/>
            <rFont val="Tahoma"/>
          </rPr>
          <t xml:space="preserve">Gelu Gherghin:</t>
        </r>
        <r>
          <rPr>
            <sz val="9"/>
            <rFont val="Tahoma"/>
          </rPr>
          <t xml:space="preserve">
Alegeți Tipul disciplinei din standardul specific ARACIS
</t>
        </r>
      </text>
    </comment>
    <comment ref="R115" authorId="59" xr:uid="{00F90017-005A-499B-A643-00620078000B}">
      <text>
        <r>
          <rPr>
            <b/>
            <sz val="9"/>
            <rFont val="Tahoma"/>
          </rPr>
          <t xml:space="preserve">Gelu Gherghin:</t>
        </r>
        <r>
          <rPr>
            <sz val="9"/>
            <rFont val="Tahoma"/>
          </rPr>
          <t xml:space="preserve">
Pentru fiecare disciplină alegeți o singură formă de evaluare. Conform regulamentului ECTS, cel puțin 50% dintre disciplinele unui semestru  trebuie evaluate prin Examen (adică E&gt;= C+VP)
</t>
        </r>
      </text>
    </comment>
    <comment ref="A163" authorId="60" xr:uid="{00E80019-004A-44CE-B872-008B00CB00A1}">
      <text>
        <r>
          <rPr>
            <b/>
            <sz val="9"/>
            <rFont val="Tahoma"/>
          </rPr>
          <t xml:space="preserve">Gelu Gherghin:</t>
        </r>
        <r>
          <rPr>
            <sz val="9"/>
            <rFont val="Tahoma"/>
          </rPr>
          <t xml:space="preserve">
Pachetele optionale vor primi la cod litera X în locul limbii de predare. De exemplu: MLX0001, MLX0002, MLX0003, etc. pentru Facultatea de Matematică și Informatică
</t>
        </r>
      </text>
    </comment>
    <comment ref="R184" authorId="61" xr:uid="{00030009-0025-49E7-BBF6-00D20052001F}">
      <text>
        <r>
          <rPr>
            <b/>
            <sz val="9"/>
            <rFont val="Tahoma"/>
          </rPr>
          <t xml:space="preserve">Gelu Gherghin:</t>
        </r>
        <r>
          <rPr>
            <sz val="9"/>
            <rFont val="Tahoma"/>
          </rPr>
          <t xml:space="preserve">
ATENȚIE!
Formulele de total/coloană și de procent opționale sunt implementate pentru situația tipică în care se alege o singură disciplină din fiecare cele șase pachete.
Dacă se adaugă pachete suplimentare sau în situația particulară în care dintr-un pachet se alege mai mult de o disciplină, acest lucru trebuie să se reflecte în formulele de total pe coloane și în formula de calcul al procentului.
</t>
        </r>
      </text>
    </comment>
    <comment ref="A173" authorId="62" xr:uid="{0092008B-0053-4554-AC34-005D003D001F}">
      <text>
        <r>
          <rPr>
            <b/>
            <sz val="9"/>
            <rFont val="Tahoma"/>
          </rPr>
          <t xml:space="preserve">Gelu Gherghin:</t>
        </r>
        <r>
          <rPr>
            <sz val="9"/>
            <rFont val="Tahoma"/>
          </rPr>
          <t xml:space="preserve">
Pachetele optionale vor primi la cod litera X în locul limbii de predare. De exemplu: MLX0001, MLX0002, MLX0003, etc. pentru Facultatea de Matematică și Informatică
</t>
        </r>
      </text>
    </comment>
    <comment ref="A187" authorId="63" xr:uid="{001B0053-0095-44CF-80B6-003900D5001A}">
      <text>
        <r>
          <rPr>
            <b/>
            <sz val="9"/>
            <rFont val="Tahoma"/>
          </rPr>
          <t xml:space="preserve">Gelu Gherghin:</t>
        </r>
        <r>
          <rPr>
            <sz val="9"/>
            <rFont val="Tahoma"/>
          </rPr>
          <t xml:space="preserve">
Procentul de ore fizice trebuie să se încadreze în intervalul impus de standardul ARACIS specific domeniului în care se încadrează specializarea. Dacă nu se obține o valoare între aceste limite, va trebui să introduceți opțiuni suplimentare: fie pachete suplimentare, fie posibilitatea ca studenâii să aleagă mai multe discipine din fiecare pachet.
</t>
        </r>
      </text>
    </comment>
    <comment ref="R198" authorId="64" xr:uid="{002E00BF-0003-404A-8F0F-0040004E003E}">
      <text>
        <r>
          <rPr>
            <b/>
            <sz val="9"/>
            <rFont val="Tahoma"/>
          </rPr>
          <t xml:space="preserve">Gelu Gherghin:</t>
        </r>
        <r>
          <rPr>
            <sz val="9"/>
            <rFont val="Tahoma"/>
          </rPr>
          <t xml:space="preserve">
Pentru fiecare disciplină alegeți o singură formă de evaluare. 
</t>
        </r>
      </text>
    </comment>
    <comment ref="A178" authorId="65" xr:uid="{001500B5-0053-4641-8404-0069006F001B}">
      <text>
        <r>
          <rPr>
            <b/>
            <sz val="9"/>
            <rFont val="Tahoma"/>
          </rPr>
          <t xml:space="preserve">Gelu Gherghin:</t>
        </r>
        <r>
          <rPr>
            <sz val="9"/>
            <rFont val="Tahoma"/>
          </rPr>
          <t xml:space="preserve">
Pachetele optionale vor primi la cod litera X în locul limbii de predare. De exemplu: MLX0001, MLX0002, MLX0003, etc. pentru Facultatea de Matematică și Informatică
</t>
        </r>
      </text>
    </comment>
    <comment ref="A209" authorId="66" xr:uid="{00F900EA-00D2-4CA0-9424-001B0086004C}">
      <text>
        <r>
          <rPr>
            <b/>
            <sz val="9"/>
            <rFont val="Tahoma"/>
          </rPr>
          <t xml:space="preserve">Gelu Gherghin:</t>
        </r>
        <r>
          <rPr>
            <sz val="9"/>
            <rFont val="Tahoma"/>
          </rPr>
          <t xml:space="preserve">
Procentul de ore fizice trebuie să se încadreze în intervalul impus de standardul ARACIS specific domeniului în care se încadrează specializarea.
</t>
        </r>
      </text>
    </comment>
    <comment ref="A111" authorId="67" xr:uid="{00E700FB-00B5-4FCB-87C9-008300D000B1}">
      <text>
        <r>
          <rPr>
            <b/>
            <sz val="9"/>
            <rFont val="Tahoma"/>
          </rPr>
          <t xml:space="preserve">Gelu Gherghin:</t>
        </r>
        <r>
          <rPr>
            <sz val="9"/>
            <rFont val="Tahoma"/>
          </rPr>
          <t xml:space="preserve">
Gelu Gherghin: 
Treceți aici toate limbilie străine pe care studenții le pot alege, împreună cu codurile aferente. ACESTEA SUNT LIMBILE STRĂINE DIN OFERTA DLSS, CU CODURILE AFERENTE SEMESTRULUI IV. DACĂ LA ACEASTĂ SPECIALIZARE LIMBA STRĂINĂ SE STUDIAZĂ ÎN ALT SEMESTRU, ATUNCI VĂ ROG SĂ FACEȚI MODIFICĂRILE NECESARE.
</t>
        </r>
      </text>
    </comment>
    <comment ref="A269" authorId="68" xr:uid="{00C600C3-00FC-4FBB-8946-005800270001}">
      <text>
        <r>
          <rPr>
            <b/>
            <sz val="9"/>
            <rFont val="Tahoma"/>
          </rPr>
          <t xml:space="preserve">Gelu Gherghin:</t>
        </r>
        <r>
          <rPr>
            <sz val="9"/>
            <rFont val="Tahoma"/>
          </rPr>
          <t xml:space="preserve">
Acest tabel se va utiliza numai pentru domeniile pentru care standardele specifice prevăd Discipline de Domeniu (DD): 
Științe inginerești, Științe economice, Arte, Educație fizică și sport, Științe sociale, politice și ale comunicării.
Dacă programul de studii nu este incadrat într-unul din domeniile care au DD, ștergeți acest tabel cu totul din planul de învățământ.
</t>
        </r>
      </text>
    </comment>
    <comment ref="B243" authorId="69" xr:uid="{006A005B-00FA-49CF-A71B-0016001700E4}">
      <text>
        <r>
          <rPr>
            <b/>
            <sz val="9"/>
            <rFont val="Tahoma"/>
          </rPr>
          <t xml:space="preserve">Gelu Gherghin:</t>
        </r>
        <r>
          <rPr>
            <sz val="9"/>
            <rFont val="Tahoma"/>
          </rPr>
          <t xml:space="preserve">
ÎN ACEST TABEL NU SE INTRODUC DATE DIN TASTATURA. 
Pentru a completa tabelul, veți proceda astfel:
În fiecare celulă din coloana marcată cu galben veți alege cu mouse-ul o disciplină din lista celor deja introduse în tabelele aferente semestrelor. Datele  respectivei discipline vor apărea automat și în acest tabel, deoarece celulele coloanelor J,K,L,M,N,O,P,Q,R,S,T conțin formule de preluare automată. 
Dacă inserați rânduri noi în tabel, copiați conținutul unui rând existent în rândul nou, pentru a avea formulele de preluare automată și în noile rânduri.
</t>
        </r>
      </text>
    </comment>
    <comment ref="A294" authorId="70" xr:uid="{00AE008F-00EA-4374-A9B5-00E100010059}">
      <text>
        <r>
          <rPr>
            <b/>
            <sz val="9"/>
            <rFont val="Tahoma"/>
          </rPr>
          <t xml:space="preserve">Gelu Gherghin:</t>
        </r>
        <r>
          <rPr>
            <sz val="9"/>
            <rFont val="Tahoma"/>
          </rPr>
          <t xml:space="preserve">
Pentru ca procentul calculat automat să fie corect, ștergeți toate rândurile din tabel rămase necompletate.
</t>
        </r>
      </text>
    </comment>
    <comment ref="B312" authorId="71" xr:uid="{009B00B7-0019-4B02-BD44-002B0052009B}">
      <text>
        <r>
          <rPr>
            <b/>
            <sz val="9"/>
            <rFont val="Tahoma"/>
          </rPr>
          <t xml:space="preserve">Gelu Gherghin:</t>
        </r>
        <r>
          <rPr>
            <sz val="9"/>
            <rFont val="Tahoma"/>
          </rPr>
          <t xml:space="preserve">
ÎN ACEST TABEL NU SE INTRODUC DATE DIN TASTATURA. 
Pentru a completa tabelul, veți proceda astfel:
În fiecare celulă din coloana marcată cu galben veți alege cu mouse-ul o disciplină din lista celor deja introduse în tabelele aferente semestrelor. Datele  respectivei discipline vor apărea automat și în acest tabel, deoarece celulele coloanelor J,K,L,M,N,O,P,Q,R,S,T conțin formule de preluare automată. 
Dacă inserați rânduri noi în tabel, copiați conținutul unui rând existent în rândul nou, pentru a avea formulele de preluare automată și în noile rânduri.
</t>
        </r>
      </text>
    </comment>
    <comment ref="A347" authorId="72" xr:uid="{005000E4-00B7-4B27-9679-005400E8000B}">
      <text>
        <r>
          <rPr>
            <b/>
            <sz val="9"/>
            <rFont val="Tahoma"/>
          </rPr>
          <t xml:space="preserve">Gelu Gherghin:</t>
        </r>
        <r>
          <rPr>
            <sz val="9"/>
            <rFont val="Tahoma"/>
          </rPr>
          <t xml:space="preserve">
Pentru ca procentul calculat automat să fie corect, ștergeți toate rândurile din tabel rămase necompletate.
</t>
        </r>
      </text>
    </comment>
    <comment ref="B381" authorId="73" xr:uid="{003900A4-0094-4088-8CFE-009800170039}">
      <text>
        <r>
          <rPr>
            <b/>
            <sz val="9"/>
            <rFont val="Tahoma"/>
          </rPr>
          <t xml:space="preserve">Gelu Gherghin:</t>
        </r>
        <r>
          <rPr>
            <sz val="9"/>
            <rFont val="Tahoma"/>
          </rPr>
          <t xml:space="preserve">
ÎN ACEST TABEL NU SE INTRODUC DATE DIN TASTATURA. 
Pentru a completa tabelul, veți proceda astfel:
În fiecare celulă din coloana marcată cu galben veți alege cu mouse-ul o disciplină din lista celor deja introduse în tabelele aferente semestrelor. Datele  respectivei discipline vor apărea automat și în acest tabel, deoarece celulele coloanelor J,K,L,M,N,O,P,Q,R,S,T conțin formule de preluare automată. 
Dacă inserați rânduri noi în tabel, copiați conținutul unui rând existent în rândul nou, pentru a avea formulele de preluare automată și în noile rânduri.
</t>
        </r>
      </text>
    </comment>
    <comment ref="T402" authorId="74" xr:uid="{000500EE-00B0-4016-92CE-006E00E30028}">
      <text>
        <r>
          <rPr>
            <b/>
            <sz val="9"/>
            <rFont val="Tahoma"/>
          </rPr>
          <t xml:space="preserve">Gelu Gherghin:</t>
        </r>
        <r>
          <rPr>
            <sz val="9"/>
            <rFont val="Tahoma"/>
          </rPr>
          <t xml:space="preserve">
Introduceți manual suma creditelor la disciplinele opționale din semestrele 3 + 4
</t>
        </r>
      </text>
    </comment>
    <comment ref="B115" authorId="75" xr:uid="{00070006-0036-4274-B2B5-00AC00AA00F9}">
      <text>
        <r>
          <rPr>
            <b/>
            <sz val="9"/>
            <rFont val="Tahoma"/>
          </rPr>
          <t xml:space="preserve">Gelu Gherghin:</t>
        </r>
        <r>
          <rPr>
            <sz val="9"/>
            <rFont val="Tahoma"/>
          </rPr>
          <t xml:space="preserve">
Denumirile disciplinelor se trec în limbile română, engleză și dacă este cazul, în limba în care a fost acreditat programul (maghiară sau germană)
</t>
        </r>
      </text>
    </comment>
    <comment ref="S6" authorId="76" xr:uid="{005A0084-00A2-4049-A140-00EA009C00D3}">
      <text>
        <r>
          <rPr>
            <b/>
            <sz val="9"/>
            <rFont val="Tahoma"/>
          </rPr>
          <t xml:space="preserve">Gelu Gherghin:</t>
        </r>
        <r>
          <rPr>
            <sz val="9"/>
            <rFont val="Tahoma"/>
          </rPr>
          <t xml:space="preserve">
Date preluate automat din tabelele cu discipline pe semestre. Nu introduceți manual.
Valoarea de minim 22 ore/săptămână se aplică majorității domeniilor, dar unele standarde specifice prevăd alte valori. Verificați standardul domeniului dumneavoastră.
</t>
        </r>
      </text>
    </comment>
    <comment ref="S402" authorId="77" xr:uid="{00000008-0073-4635-AE6D-004A00400099}">
      <text>
        <r>
          <rPr>
            <b/>
            <sz val="9"/>
            <rFont val="Tahoma"/>
          </rPr>
          <t xml:space="preserve">Gelu Gherghin:</t>
        </r>
        <r>
          <rPr>
            <sz val="9"/>
            <rFont val="Tahoma"/>
          </rPr>
          <t xml:space="preserve">
Introduceți manual suma creditelor la disciplinele opționale din semestrele 1 + 2
</t>
        </r>
      </text>
    </comment>
    <comment ref="U402" authorId="78" xr:uid="{00940063-003F-4D45-84AE-0044007700B1}">
      <text>
        <r>
          <rPr>
            <b/>
            <sz val="9"/>
            <rFont val="Tahoma"/>
          </rPr>
          <t xml:space="preserve">Gelu Gherghin:</t>
        </r>
        <r>
          <rPr>
            <sz val="9"/>
            <rFont val="Tahoma"/>
          </rPr>
          <t xml:space="preserve">
Introduceți manual suma creditelor la disciplinele opționale din semestrele 5 + 6
</t>
        </r>
      </text>
    </comment>
    <comment ref="A208" authorId="79" xr:uid="{00B600F6-0017-4AB5-9FA4-008800CB00D3}">
      <text>
        <r>
          <rPr>
            <b/>
            <sz val="9"/>
            <rFont val="Tahoma"/>
          </rPr>
          <t xml:space="preserve">Gelu Gherghin:</t>
        </r>
        <r>
          <rPr>
            <sz val="9"/>
            <rFont val="Tahoma"/>
          </rPr>
          <t xml:space="preserve">
Pentru ca procentul calculat automat să fie corect, ștergeți toate rândurile din tabel rămase necompletate.
</t>
        </r>
      </text>
    </comment>
    <comment ref="B432" authorId="80" xr:uid="{00FA00FC-0071-4670-8E29-000E00C600CB}">
      <text>
        <r>
          <rPr>
            <b/>
            <sz val="9"/>
            <rFont val="Tahoma"/>
          </rPr>
          <t xml:space="preserve">Gelu Gherghin:</t>
        </r>
        <r>
          <rPr>
            <sz val="9"/>
            <rFont val="Tahoma"/>
          </rPr>
          <t xml:space="preserve">
Alegeți o singură disciplină din lista de didactici pe care ați primit-o înmpreună cu macheta. 
Dunumirea disciplinei se trece în limbile română și engleză. 
Dacă programul este predat în limba maghiară, denumirea disciplinei se trece în limbile română, engleză și maghiară.
Dacă programul este predat în limba germană, denumirea disciplinei se trece în limbile română, engleză și germană.
 Vă rugăm să nu faceți alte modificări în tabel.
</t>
        </r>
      </text>
    </comment>
  </commentList>
</comments>
</file>

<file path=xl/sharedStrings.xml><?xml version="1.0" encoding="utf-8"?>
<sst xmlns="http://schemas.openxmlformats.org/spreadsheetml/2006/main" count="307" uniqueCount="307">
  <si>
    <t xml:space="preserve">PLAN DE ÎNVĂŢĂMÂNT valabil începând din anul universitar 2022-2023</t>
  </si>
  <si>
    <t xml:space="preserve">III. NUMĂRUL ORELOR PE SĂPTĂMANĂ </t>
  </si>
  <si>
    <t xml:space="preserve">UNIVERSITATEA BABEŞ-BOLYAI CLUJ-NAPOCA</t>
  </si>
  <si>
    <t xml:space="preserve">Semestrul I</t>
  </si>
  <si>
    <t xml:space="preserve">Semestrul II</t>
  </si>
  <si>
    <t xml:space="preserve">FACULTATEA DE TEATRU ȘI FILM</t>
  </si>
  <si>
    <t xml:space="preserve">Anul I</t>
  </si>
  <si>
    <t xml:space="preserve">Anul II</t>
  </si>
  <si>
    <t xml:space="preserve">Anul III</t>
  </si>
  <si>
    <r>
      <t xml:space="preserve">Domeniul: </t>
    </r>
    <r>
      <rPr>
        <b/>
        <sz val="10"/>
        <rFont val="Times New Roman"/>
      </rPr>
      <t xml:space="preserve">Teatru și Artele Spectacolului</t>
    </r>
  </si>
  <si>
    <r>
      <rPr>
        <b/>
        <sz val="10"/>
        <rFont val="Times New Roman"/>
      </rPr>
      <t xml:space="preserve">IV.EXAMENUL DE LICENŢĂ</t>
    </r>
    <r>
      <rPr>
        <sz val="10"/>
        <rFont val="Times New Roman"/>
      </rPr>
      <t xml:space="preserve"> - perioada iunie-iulie (1 săptămână)
Proba 1: Evaluarea cunoştinţelor fundamentale şi de specialitate - 10 credite
Proba 2: Prezentarea şi susţinerea lucrării de licenţă - 10 credite</t>
    </r>
  </si>
  <si>
    <r>
      <t xml:space="preserve">Specializarea/Programul de studiu</t>
    </r>
    <r>
      <rPr>
        <sz val="10"/>
        <rFont val="Times New Roman"/>
      </rPr>
      <t xml:space="preserve">: </t>
    </r>
    <r>
      <rPr>
        <b/>
        <sz val="10"/>
        <rFont val="Times New Roman"/>
      </rPr>
      <t xml:space="preserve">Regie de teatru / Stage Directing</t>
    </r>
  </si>
  <si>
    <r>
      <t xml:space="preserve">Limba de predare:</t>
    </r>
    <r>
      <rPr>
        <b/>
        <sz val="10"/>
        <rFont val="Times New Roman"/>
      </rPr>
      <t xml:space="preserve"> Română</t>
    </r>
  </si>
  <si>
    <r>
      <t xml:space="preserve">Titlul absolventului: </t>
    </r>
    <r>
      <rPr>
        <b/>
        <sz val="10"/>
        <rFont val="Times New Roman"/>
      </rPr>
      <t xml:space="preserve">Licențiat în artele spectacolului </t>
    </r>
  </si>
  <si>
    <r>
      <t xml:space="preserve">Durata studiilor: </t>
    </r>
    <r>
      <rPr>
        <b/>
        <sz val="10"/>
        <rFont val="Times New Roman"/>
      </rPr>
      <t xml:space="preserve">6 semestre</t>
    </r>
  </si>
  <si>
    <t xml:space="preserve">ÎN TOATE TABELELE DIN ACEASTĂ MACHETĂ, TREBUIE SĂ INTRODUCEȚI  CONȚINUT NUMAI ÎN CELULELE MARCATE CU GALBEN. 
NICIO CELULĂ GALBENA NU TREBUIE SĂ RĂMÂNĂ  NECOMPLETATĂ.</t>
  </si>
  <si>
    <r>
      <t xml:space="preserve">Forma de învăţământ: </t>
    </r>
    <r>
      <rPr>
        <b/>
        <sz val="10"/>
        <rFont val="Times New Roman"/>
      </rPr>
      <t xml:space="preserve">cu frecvenţă</t>
    </r>
  </si>
  <si>
    <t xml:space="preserve">I. CERINŢE PENTRU OBŢINEREA DIPLOMEI DE LICENŢĂ</t>
  </si>
  <si>
    <t xml:space="preserve">V. MODUL DE ALEGERE A DISCIPLINELOR OPŢIONALE</t>
  </si>
  <si>
    <t xml:space="preserve">180 de credite din care:</t>
  </si>
  <si>
    <t xml:space="preserve">Sem. 3: Se alege o disciplină (1) din pachetul opțional 1 (VLX3880)</t>
  </si>
  <si>
    <r>
      <rPr>
        <b/>
        <sz val="10"/>
        <rFont val="Times New Roman"/>
      </rPr>
      <t xml:space="preserve">  </t>
    </r>
    <r>
      <rPr>
        <b/>
        <sz val="10"/>
        <color indexed="2"/>
        <rFont val="Times New Roman"/>
      </rPr>
      <t xml:space="preserve">   </t>
    </r>
    <r>
      <rPr>
        <b/>
        <sz val="10"/>
        <rFont val="Times New Roman"/>
      </rPr>
      <t>167</t>
    </r>
    <r>
      <rPr>
        <b/>
        <sz val="10"/>
        <rFont val="Times New Roman"/>
      </rPr>
      <t xml:space="preserve"> </t>
    </r>
    <r>
      <rPr>
        <sz val="10"/>
        <rFont val="Times New Roman"/>
      </rPr>
      <t xml:space="preserve">de credite la disciplinele obligatorii;</t>
    </r>
  </si>
  <si>
    <t xml:space="preserve">Sem. 4: Se alege câte o disciplină (2 și 3) din pachetele opționale 2 (VLX4880) și 3 (VLX4890)</t>
  </si>
  <si>
    <r>
      <t xml:space="preserve">     </t>
    </r>
    <r>
      <rPr>
        <b/>
        <sz val="10"/>
        <rFont val="Times New Roman"/>
      </rPr>
      <t>13</t>
    </r>
    <r>
      <rPr>
        <sz val="10"/>
        <rFont val="Times New Roman"/>
      </rPr>
      <t xml:space="preserve"> credite la disciplinele opţionale;</t>
    </r>
  </si>
  <si>
    <t>Și</t>
  </si>
  <si>
    <t xml:space="preserve">Sem. 5: Se alege o disciplină (4) din pachetul opțional 4 (VLX5880)</t>
  </si>
  <si>
    <r>
      <rPr>
        <b/>
        <sz val="10"/>
        <rFont val="Times New Roman"/>
      </rPr>
      <t>6</t>
    </r>
    <r>
      <rPr>
        <sz val="10"/>
        <rFont val="Times New Roman"/>
      </rPr>
      <t xml:space="preserve"> credite pentru o limbă străină (2 semestre)</t>
    </r>
  </si>
  <si>
    <r>
      <rPr>
        <b/>
        <sz val="10"/>
        <rFont val="Times New Roman"/>
      </rPr>
      <t>4</t>
    </r>
    <r>
      <rPr>
        <sz val="10"/>
        <rFont val="Times New Roman"/>
      </rPr>
      <t xml:space="preserve"> credite pentru disciplina Educație fizică</t>
    </r>
  </si>
  <si>
    <r>
      <rPr>
        <b/>
        <sz val="10"/>
        <rFont val="Times New Roman"/>
      </rPr>
      <t xml:space="preserve">20 </t>
    </r>
    <r>
      <rPr>
        <sz val="10"/>
        <rFont val="Times New Roman"/>
      </rPr>
      <t xml:space="preserve">de credite la examenul de licenţă </t>
    </r>
  </si>
  <si>
    <t xml:space="preserve">În contul a cel mult 3 discipline opţionale, studentul are dreptul să aleagă 3 discipline de la alte specializări ale facultăţilor din Universitatea Babeş-Bolyai, respectând condiționările din planurile de învățământ ale respectivelor specializări. Excepție face Facultatea de Teatru și Film de la care nu se pot alege discipline.</t>
  </si>
  <si>
    <t xml:space="preserve">Pentru a ocupa posturi didactice în învăţământul preuniversitar obligatoriu, absolvenţii de studii universitare trebuie să finalizeze programul de studii psihopedagogice de minimum 30 de credite transferabile oferit de către Departamentul pentru Pregătirea Personalului Didactic (DPPD) şi să posede Certificat de absolvire a DPPD, Nivelul I.</t>
  </si>
  <si>
    <t xml:space="preserve">II. DESFĂŞURAREA STUDIILOR (în număr de săptămani)</t>
  </si>
  <si>
    <t xml:space="preserve">Activităţi didactice</t>
  </si>
  <si>
    <t xml:space="preserve">Sesiune de examene</t>
  </si>
  <si>
    <t xml:space="preserve">L.P comasate</t>
  </si>
  <si>
    <t xml:space="preserve">Stagii de practică</t>
  </si>
  <si>
    <t>Vacanţă</t>
  </si>
  <si>
    <r>
      <t xml:space="preserve">VI. UNIVERSITĂŢI DE REFERINŢĂ DIN TOP 500:                             </t>
    </r>
    <r>
      <rPr>
        <sz val="10"/>
        <rFont val="Times New Roman"/>
      </rPr>
      <t xml:space="preserve">University of Edinburgh, UK;                                                               
University of Utrecht, NL;                                                                       
Universite Sorbonne Nouvelle III, FR;                                                                  </t>
    </r>
  </si>
  <si>
    <t xml:space="preserve">Sem I</t>
  </si>
  <si>
    <t xml:space="preserve">Sem II</t>
  </si>
  <si>
    <t>I</t>
  </si>
  <si>
    <t>V</t>
  </si>
  <si>
    <t>R</t>
  </si>
  <si>
    <t xml:space="preserve">iarna </t>
  </si>
  <si>
    <t>prim</t>
  </si>
  <si>
    <t>vara</t>
  </si>
  <si>
    <t>2</t>
  </si>
  <si>
    <t>0</t>
  </si>
  <si>
    <t xml:space="preserve">VII. TABELUL DISCIPLINELOR</t>
  </si>
  <si>
    <t xml:space="preserve">ANUL I, SEMESTRUL 1</t>
  </si>
  <si>
    <t>COD</t>
  </si>
  <si>
    <t xml:space="preserve">DENUMIREA DISCIPLINELOR</t>
  </si>
  <si>
    <t xml:space="preserve">Credite ECTS</t>
  </si>
  <si>
    <t xml:space="preserve">Ore fizice săptămânale</t>
  </si>
  <si>
    <t xml:space="preserve">Ore alocate studiului</t>
  </si>
  <si>
    <t xml:space="preserve">Forme de evaluare</t>
  </si>
  <si>
    <t xml:space="preserve">Felul disciplinei</t>
  </si>
  <si>
    <t>C</t>
  </si>
  <si>
    <t>S</t>
  </si>
  <si>
    <t>LP</t>
  </si>
  <si>
    <t>IND</t>
  </si>
  <si>
    <t>F</t>
  </si>
  <si>
    <t>T</t>
  </si>
  <si>
    <t>E</t>
  </si>
  <si>
    <t>VP</t>
  </si>
  <si>
    <t>VLR1901</t>
  </si>
  <si>
    <t xml:space="preserve">Istoria teatrului universal și românesc (1) / History of World and Romanian Theatre (1)</t>
  </si>
  <si>
    <t>DF</t>
  </si>
  <si>
    <t>VLR1917</t>
  </si>
  <si>
    <t xml:space="preserve">Teoria Dramei (1) / Dramatic Theory (1)</t>
  </si>
  <si>
    <t>VLR1914</t>
  </si>
  <si>
    <t xml:space="preserve">Noțiuni de dramaturgie (1) / Concepts of Dramatic Theory (1)</t>
  </si>
  <si>
    <t>DD</t>
  </si>
  <si>
    <t>VLR1801</t>
  </si>
  <si>
    <t xml:space="preserve">Fundamentele regiei de teatru / Fundamentals of Stage directing</t>
  </si>
  <si>
    <t>DS</t>
  </si>
  <si>
    <t>VLR1809</t>
  </si>
  <si>
    <t xml:space="preserve">Atelier de creație regizorală (1) / Stage Directing workshop (1)</t>
  </si>
  <si>
    <t>VLR1814</t>
  </si>
  <si>
    <t xml:space="preserve">Introducere în arta actorului (1) / Introduction to acting (1)</t>
  </si>
  <si>
    <t>VLR1918</t>
  </si>
  <si>
    <t xml:space="preserve">Istoria muzicii / Music History</t>
  </si>
  <si>
    <t>VLR1913</t>
  </si>
  <si>
    <t xml:space="preserve">Istoria Artelor plastice / Art History</t>
  </si>
  <si>
    <t>VLR1813</t>
  </si>
  <si>
    <t xml:space="preserve">Analiza procesului scenic. Spectacologie (1) / Stage Process Analysis.  (1)</t>
  </si>
  <si>
    <t>YLU0011</t>
  </si>
  <si>
    <t xml:space="preserve">Educație fizică 1 / Physical education 1</t>
  </si>
  <si>
    <t>DC</t>
  </si>
  <si>
    <t>TOTAL</t>
  </si>
  <si>
    <t xml:space="preserve">ANUL I, SEMESTRUL 2</t>
  </si>
  <si>
    <t>VLR2901</t>
  </si>
  <si>
    <t xml:space="preserve">Istoria teatrului universal și românesc (2) / History of World and Romanian Theatre</t>
  </si>
  <si>
    <t>VLR2917</t>
  </si>
  <si>
    <t xml:space="preserve">Teoria Dramei (2) / Dramatic Theory (2)</t>
  </si>
  <si>
    <t>VLR2913</t>
  </si>
  <si>
    <t xml:space="preserve">Noțiuni de dramaturgie (2) / Concepts of Dramatic Theory (2)</t>
  </si>
  <si>
    <t>VLR2816</t>
  </si>
  <si>
    <t xml:space="preserve">Regie de teatru (1) / Stage Directing (1)</t>
  </si>
  <si>
    <t>VLR2817</t>
  </si>
  <si>
    <t xml:space="preserve">Atelier de creație regizorală (2) / Stage Directing workshop (2)</t>
  </si>
  <si>
    <t>VLR2820</t>
  </si>
  <si>
    <t xml:space="preserve">Introducere în arta actorului (2) / Introduction to acting (2)</t>
  </si>
  <si>
    <t>VLR2821</t>
  </si>
  <si>
    <t xml:space="preserve">Analiza procesului scenic. Spectacologie (2) / Stage Process Analysis (2)</t>
  </si>
  <si>
    <t>VLR2819</t>
  </si>
  <si>
    <t xml:space="preserve">Scenotehnica / Stage technique</t>
  </si>
  <si>
    <t>VLR2805</t>
  </si>
  <si>
    <t xml:space="preserve">Colaborare regizor-actor (1) / Director - Actor Collaboration (1)</t>
  </si>
  <si>
    <t>VLR2822</t>
  </si>
  <si>
    <t xml:space="preserve">Stagiu de practică (1) - 75 de ore / Internship (1) - 75 hours</t>
  </si>
  <si>
    <t>YLU0012</t>
  </si>
  <si>
    <t xml:space="preserve">Educație fizică 2 / Physical education 2</t>
  </si>
  <si>
    <t xml:space="preserve">ANUL II, SEMESTRUL 3</t>
  </si>
  <si>
    <t>VLR3901</t>
  </si>
  <si>
    <t xml:space="preserve">Istoria teatrului universal și românesc (3) / History of world and Romanian Theatre (3)</t>
  </si>
  <si>
    <t>VLR3825</t>
  </si>
  <si>
    <t xml:space="preserve">Regie de teatru (2) / Stage Directing (2)</t>
  </si>
  <si>
    <t>VLR3821</t>
  </si>
  <si>
    <t xml:space="preserve">Atelier de creație regizorală (3) / Stage Directing Workshop (3)</t>
  </si>
  <si>
    <t>VLR3824</t>
  </si>
  <si>
    <t xml:space="preserve">Scenografie și costum (1) / Stage and Costume Design (1)</t>
  </si>
  <si>
    <t>VLR3818</t>
  </si>
  <si>
    <t xml:space="preserve">Colaborare regizor-actor (2) / Director - Actor Collaboration (2)</t>
  </si>
  <si>
    <t>VLR3920</t>
  </si>
  <si>
    <t xml:space="preserve">Prelucrarea textului de spectacol (1) / Dramaturgy (1)</t>
  </si>
  <si>
    <t>VLR3822</t>
  </si>
  <si>
    <t xml:space="preserve">Ecleraj și iluminat artistic / Stage Lighting and Artistic Lighting</t>
  </si>
  <si>
    <t>VLR3919</t>
  </si>
  <si>
    <t xml:space="preserve">Semiotică / Semiotics </t>
  </si>
  <si>
    <t>*</t>
  </si>
  <si>
    <t xml:space="preserve">Limba străină 1 / Foreign Language 1</t>
  </si>
  <si>
    <t>VLX3880</t>
  </si>
  <si>
    <t xml:space="preserve">Curs opțional (1) / Optional Course (1)</t>
  </si>
  <si>
    <t xml:space="preserve">*LLU0013, Limba engleză - curs practic limbaj specializat; LLU0023, Limba franceză - curs practic limbaj specializat; LLU0033, Limba germană - curs practic limbaj specializat; LLU0043, Limba italiană - curs practic limbaj specializat; LLU0053 - Limba spaniolă - curs practic limbaj specializat; LLU0063 - Limba rusă - curs practic limbaj specializat.</t>
  </si>
  <si>
    <t xml:space="preserve">ANUL II, SEMESTRUL 4</t>
  </si>
  <si>
    <t>VLR4910</t>
  </si>
  <si>
    <t xml:space="preserve">Teatru și modernitate / Drama and modernity </t>
  </si>
  <si>
    <t>VLR4911</t>
  </si>
  <si>
    <t xml:space="preserve">Istoria regiei românești / Romanian Directing History </t>
  </si>
  <si>
    <t>VLR4807</t>
  </si>
  <si>
    <t xml:space="preserve">Regie de teatru (3) / Stage Directing (3)</t>
  </si>
  <si>
    <t>VLR4808</t>
  </si>
  <si>
    <t xml:space="preserve">Atelier de creație regizorală (4) / Stage Directing Workshop (4)</t>
  </si>
  <si>
    <t>VLR4813</t>
  </si>
  <si>
    <t xml:space="preserve">Scenografie și costum (2) / Stage and Costume Design (2)</t>
  </si>
  <si>
    <t>VLR4804</t>
  </si>
  <si>
    <t xml:space="preserve">Colaborare regizor actor (3) / Director - Actor Collaboration (3)</t>
  </si>
  <si>
    <t>VLR4814</t>
  </si>
  <si>
    <t xml:space="preserve">Sound design / Sound design</t>
  </si>
  <si>
    <t>VLR4815</t>
  </si>
  <si>
    <t xml:space="preserve">Stagiu de practică (2) - 75 de ore / Internship (2) -75 hours </t>
  </si>
  <si>
    <t>VLX4880</t>
  </si>
  <si>
    <t xml:space="preserve">Curs opțional (2) / Optional Course (2)</t>
  </si>
  <si>
    <t>**</t>
  </si>
  <si>
    <t xml:space="preserve">Limba străină 2 / Foreign Language 2</t>
  </si>
  <si>
    <t>VLX4890</t>
  </si>
  <si>
    <t xml:space="preserve">Curs opțional (3) / Optional Course (3)</t>
  </si>
  <si>
    <t xml:space="preserve">**LLU0014, Limba engleză - curs practic limbaj specializat; LLU0024, Limba franceză - curs practic limbaj specializat; LLU0034, Limba germană - curs practic limbaj specializat; LLU0044, Limba italiană - curs practic limbaj specializat; LLU0054 - Limba spaniolă - curs practic limbaj specializat; LLU0064- Limba rusă - curs practic limbaj specializat.</t>
  </si>
  <si>
    <t xml:space="preserve">ANUL III, SEMESTRUL 5</t>
  </si>
  <si>
    <t>VLR5911</t>
  </si>
  <si>
    <t xml:space="preserve">Estetica treatului (1) / Theatre Aesthetics (1)</t>
  </si>
  <si>
    <t>VLR5902</t>
  </si>
  <si>
    <t xml:space="preserve">Poetici regizorale (1)/ Poetics of Theatre Directing (1)</t>
  </si>
  <si>
    <t>VLR5818</t>
  </si>
  <si>
    <t xml:space="preserve">Regie de teatru (4) / Stage Directing (4)</t>
  </si>
  <si>
    <t>VLR5913</t>
  </si>
  <si>
    <t xml:space="preserve">Istoria teatrului românesc contemporan / History of Romanian Contemporary Theatre</t>
  </si>
  <si>
    <t>VLR5816</t>
  </si>
  <si>
    <t xml:space="preserve">Ecleraj: Estetica atmosferei / Lighting: the aesthetics of the atmosphere </t>
  </si>
  <si>
    <t>VLR5817</t>
  </si>
  <si>
    <t xml:space="preserve">Scenografie și costum (3) / Stage and Costume Design (3)</t>
  </si>
  <si>
    <t>VLR5808</t>
  </si>
  <si>
    <t xml:space="preserve">Colaborare regizor-actor (4) / Director-Actor Collaboration (4)</t>
  </si>
  <si>
    <t>VLR5819</t>
  </si>
  <si>
    <t xml:space="preserve">Tehnologii digitale în spectacol / Digital Technologies in Performance</t>
  </si>
  <si>
    <t>VLR5914</t>
  </si>
  <si>
    <t xml:space="preserve">Elaborarea lucrării de diplomă / Elaboration of the BA Thesis</t>
  </si>
  <si>
    <t>VLX5880</t>
  </si>
  <si>
    <t xml:space="preserve">Curs opțional (4) / Optional Course (4)</t>
  </si>
  <si>
    <t xml:space="preserve">ANUL III, SEMESTRUL 6</t>
  </si>
  <si>
    <t>VLR6908</t>
  </si>
  <si>
    <t xml:space="preserve">Estetica teatrului (2) / Theatre Aestetics (2)</t>
  </si>
  <si>
    <t>VLR6909</t>
  </si>
  <si>
    <t xml:space="preserve">Poetici regizorale (2) / Poetics of Theatre Directing (2)</t>
  </si>
  <si>
    <t>VLR6808</t>
  </si>
  <si>
    <t xml:space="preserve">Regie de teatru (5) / Stage Directing (5)</t>
  </si>
  <si>
    <t>VLR6918</t>
  </si>
  <si>
    <t xml:space="preserve">Dramaturgia secolului XXI / 21st Century Dramaturgy</t>
  </si>
  <si>
    <t>VLR6820</t>
  </si>
  <si>
    <t xml:space="preserve">Scenografie și costum (4) / Stage and Costume Design (4)</t>
  </si>
  <si>
    <t>VLR6821</t>
  </si>
  <si>
    <t xml:space="preserve">Teatru devised / Devised Theatre</t>
  </si>
  <si>
    <t>VLR6818</t>
  </si>
  <si>
    <t xml:space="preserve">Stagiu de practică (3) - Producție artistică / Internship (3) - Artistic Production </t>
  </si>
  <si>
    <t>VLR6822</t>
  </si>
  <si>
    <t xml:space="preserve">Practici teatrale contemporane / Contemporary theatrical practices</t>
  </si>
  <si>
    <t xml:space="preserve">DISCIPLINE OPȚIONALE</t>
  </si>
  <si>
    <t xml:space="preserve">PACHET OPȚIONAL 1 (An II, Semestrul 3) </t>
  </si>
  <si>
    <t>VLR3884</t>
  </si>
  <si>
    <t xml:space="preserve">Dramaturgie coregrafică / Dance Dramaturgy</t>
  </si>
  <si>
    <t>VLR3885</t>
  </si>
  <si>
    <t xml:space="preserve">Video-art, performance și instalații / Video-art, performance and Installation Art</t>
  </si>
  <si>
    <t xml:space="preserve"> VLX4880</t>
  </si>
  <si>
    <t xml:space="preserve">PACHET OPȚIONAL 2 (An II, Semestrul 4) </t>
  </si>
  <si>
    <t>VLR4885</t>
  </si>
  <si>
    <t xml:space="preserve">Structuri dramaturgice contemporane / Contemporary Dramatic Structures</t>
  </si>
  <si>
    <t>VLR4886</t>
  </si>
  <si>
    <t xml:space="preserve">Scriitură creativă în artele spectacolului / Creative Writing in Performing Arts</t>
  </si>
  <si>
    <t>VLR4984</t>
  </si>
  <si>
    <t xml:space="preserve">Etică și integritate academică / Ethics and Academic Integity</t>
  </si>
  <si>
    <t xml:space="preserve">PACHET OPȚIONAL 3 (An II, Semestrul 4) </t>
  </si>
  <si>
    <t>VLR4896</t>
  </si>
  <si>
    <t xml:space="preserve">Studii de public / Audience Studies</t>
  </si>
  <si>
    <t>VLR4897</t>
  </si>
  <si>
    <t xml:space="preserve">Regie TV și radio / TV and Radio Directing</t>
  </si>
  <si>
    <t xml:space="preserve">PACHET OPȚIONAL 4 (An III, Semestrul 5)</t>
  </si>
  <si>
    <t>VLR5885</t>
  </si>
  <si>
    <t xml:space="preserve">Regia spectacolului pentru copii / Children show directing </t>
  </si>
  <si>
    <t>VLR5887</t>
  </si>
  <si>
    <t xml:space="preserve">Organizarea ideilor: Esența unui discurs convingător / Organizing ideas: The essence of a convincing speech</t>
  </si>
  <si>
    <t>VLR5886</t>
  </si>
  <si>
    <t xml:space="preserve">Regie tehnică / Stage Management</t>
  </si>
  <si>
    <t xml:space="preserve">PACHET OPȚIONAL 5 (An III, Semestrul 5)</t>
  </si>
  <si>
    <t xml:space="preserve">PACHET OPȚIONAL 6 (An III, Semestrul 6)</t>
  </si>
  <si>
    <t xml:space="preserve">TOTAL CREDITE / ORE PE SĂPTĂMÂNĂ / EVALUĂRI / DISCIPLINE </t>
  </si>
  <si>
    <t xml:space="preserve">TOTAL ORE FIZICE / TOTAL ORE ALOCATE STUDIULUI </t>
  </si>
  <si>
    <t xml:space="preserve">PROCENT DIN NUMĂRUL TOTAL DE DISCIPLINE</t>
  </si>
  <si>
    <t xml:space="preserve">PROCENT DIN NUMĂRUL TOTAL DE ORE FIZICE </t>
  </si>
  <si>
    <t xml:space="preserve">DISCIPLINE FACULTATIVE TRANSVERSALE </t>
  </si>
  <si>
    <t xml:space="preserve">Semestrul 1 / Semestrul 2 / Semestrul 3 / Semestrul 4 / Semestrul 5 / Semestrul 6</t>
  </si>
  <si>
    <t>FAU000X</t>
  </si>
  <si>
    <t xml:space="preserve">Fundamente de antreprenoriat / Fundamentals of Entrepreneurship</t>
  </si>
  <si>
    <t>FEU000X</t>
  </si>
  <si>
    <t xml:space="preserve">Fundamente de educație umanistă (Teoria argumentării) / Fundamentals of humanities (Argumentation theory) </t>
  </si>
  <si>
    <t xml:space="preserve">TOTAL CREDITE / ORE PE SĂPTĂMÂNĂ / EVALUĂRI / DISCIPLINE</t>
  </si>
  <si>
    <t xml:space="preserve">Un student poate alege o disciplină facultativă transversală o singură dată pe parcursul unui ciclu de studii, în oricare din semestrele în care aceasta este predată. Atunci când studentul introduce o disciplină facultativă transversală în Contractul Anual de Studii, litera X din codul disciplinei va fi înlocuită cu numărul semestrului în care disciplina este studiată (1, 2, 3, 4, 5 sau 6).</t>
  </si>
  <si>
    <t xml:space="preserve">Anexă la Planul de Învățământ specializarea / programul de studiu: </t>
  </si>
  <si>
    <t xml:space="preserve">DISCIPLINE DE PREGĂTIRE FUNDAMENTALĂ (DF)</t>
  </si>
  <si>
    <t xml:space="preserve">Semestrele 1 - 5 (14 săptămâni)</t>
  </si>
  <si>
    <t xml:space="preserve">Semestrul 6 (12 săptămâni)</t>
  </si>
  <si>
    <t xml:space="preserve">PROCENT DIN NUMĂRUL TOTAL DE ORE FIZICE</t>
  </si>
  <si>
    <t xml:space="preserve">DISCIPLINE ÎN DOMENIU (DD) </t>
  </si>
  <si>
    <t xml:space="preserve">DISCIPLINE DE SPECIALIATE (DS)</t>
  </si>
  <si>
    <t xml:space="preserve">Semestrul  6 (12 săptămâni)</t>
  </si>
  <si>
    <t xml:space="preserve">TOTAL CREDITE / ORE PE SĂPTĂMÂNĂ / EVALUĂRI / TOTAL DISCIPLINE </t>
  </si>
  <si>
    <t xml:space="preserve">DISCIPLINE COMPLEMANTARE (DC)</t>
  </si>
  <si>
    <t xml:space="preserve">Chei de verificare: Planul este corect dacă adunând procentele din toate tipurile de discipline  se obține 100%</t>
  </si>
  <si>
    <t>DF+DD+DS+DC</t>
  </si>
  <si>
    <t xml:space="preserve">Procent total discipline </t>
  </si>
  <si>
    <t xml:space="preserve">Procent total ore fizie</t>
  </si>
  <si>
    <t xml:space="preserve">BILANȚ GENERAL</t>
  </si>
  <si>
    <t>DISCIPLINE</t>
  </si>
  <si>
    <t xml:space="preserve">ORE FIZICE</t>
  </si>
  <si>
    <t xml:space="preserve">ORE ALOCATE STUDIULUI</t>
  </si>
  <si>
    <t>%</t>
  </si>
  <si>
    <t xml:space="preserve">NR. DE CREDITE</t>
  </si>
  <si>
    <t xml:space="preserve">AN I</t>
  </si>
  <si>
    <t xml:space="preserve">AN II</t>
  </si>
  <si>
    <t xml:space="preserve">AN III</t>
  </si>
  <si>
    <t>OBLIGATORII</t>
  </si>
  <si>
    <t>OPȚIONALE</t>
  </si>
  <si>
    <t>D</t>
  </si>
  <si>
    <t xml:space="preserve">MODUL PEDAGOCIC - Nivelul I: 30 de credite ECTS  + 5 credite ECTS aferente examenului de absolvire</t>
  </si>
  <si>
    <t xml:space="preserve">PROGRAM DE STUDII PSIHOPEDAGOGICE </t>
  </si>
  <si>
    <t xml:space="preserve">MODUL PEDAGOGIC PENTRU PROGRAMELE ÎN LIMBA ROMÂNĂ ȘI ÎN LIMBA ENGLEZĂ
Dacă programul este predat în limba română, ștergeți următoarele pagina aferentă Modulului Pedagogic în limba maghiară 
Alegeți o didactică în semestrul 4, din lista primită împreună cu macheta </t>
  </si>
  <si>
    <t xml:space="preserve">An I, Semestrul 1</t>
  </si>
  <si>
    <t xml:space="preserve">VDP 1101</t>
  </si>
  <si>
    <t xml:space="preserve">Psihologia educaţiei / Educational psychology </t>
  </si>
  <si>
    <t>DPPF</t>
  </si>
  <si>
    <t xml:space="preserve">An I, Semestrul 2</t>
  </si>
  <si>
    <t xml:space="preserve">VDP 1202</t>
  </si>
  <si>
    <t xml:space="preserve">Pedagogie I / Pedagogy I:
- Fundamentele pedagogiei / Fundamentals of pedagogy 
- Teoria și metodologia curriculumului / Curriculum theory and   methodology</t>
  </si>
  <si>
    <t xml:space="preserve">An II, Semestrul 3</t>
  </si>
  <si>
    <t xml:space="preserve">VDP 2303</t>
  </si>
  <si>
    <t xml:space="preserve">Pedagogie II / Pedagogy II:
- Teoria și metodologia instruirii / Instruction theory and methodology 
- Teoria și metodologia evaluării / Evaluation theory and methodology </t>
  </si>
  <si>
    <t xml:space="preserve">An II, Semestrul 4</t>
  </si>
  <si>
    <t xml:space="preserve">VDP 2404</t>
  </si>
  <si>
    <t xml:space="preserve">Didactica specializării teatru și film / The didactics of theatre and film specialization</t>
  </si>
  <si>
    <t>DPDPS</t>
  </si>
  <si>
    <t xml:space="preserve">An III, Semestrul 5</t>
  </si>
  <si>
    <t xml:space="preserve">VDP 3505</t>
  </si>
  <si>
    <t xml:space="preserve">Instruire asistată de calculator / Computer assisted training</t>
  </si>
  <si>
    <t xml:space="preserve">VDP 3506</t>
  </si>
  <si>
    <t xml:space="preserve">Practică pedagogică  în învăţământul preuniversitar obligatoriu (1) / Pre-service teaching practice in compulsory education (1)</t>
  </si>
  <si>
    <t xml:space="preserve">An III, Semestrul 6</t>
  </si>
  <si>
    <t xml:space="preserve">VDP 3607</t>
  </si>
  <si>
    <t xml:space="preserve">Managementul clasei de elevi / Classroom management </t>
  </si>
  <si>
    <t xml:space="preserve">VDP 3608</t>
  </si>
  <si>
    <t xml:space="preserve">Practică pedagogică  în învăţământul preuniversitar obligatoriu (2) / Pre-service teaching practice in compulsory education (2)</t>
  </si>
  <si>
    <t xml:space="preserve">TOTAL CREDITE / ORE PE SĂPTĂMÂNĂ / EVALUĂRI </t>
  </si>
  <si>
    <t xml:space="preserve">Examen de absolvire Nivel I / Graduation exam Level I</t>
  </si>
  <si>
    <t xml:space="preserve">DPPF – Discipline de pregătire psihopedagogică fundamentală (obligatorii)                                       DPDPS – Discipline de pregătire didactică şi practică de specialitate (obligatorii)</t>
  </si>
  <si>
    <t xml:space="preserve">RAPORT DE REVIZUIRE A PLANULUI DE ÎNVĂȚĂMÂNT VALABIL ÎNCEPÂND DIN ANUL UNIVERSITAR 2022-2023</t>
  </si>
  <si>
    <t xml:space="preserve"> Pentru actualizarea planului de învățământ, au fost organizate consultări cu studenții</t>
  </si>
  <si>
    <t xml:space="preserve"> Propuneri și sugestii ale studenților cu privire la îmbunătățirea planurilor de învățământ</t>
  </si>
  <si>
    <t xml:space="preserve">Propunerea a fost implementată </t>
  </si>
  <si>
    <t xml:space="preserve">1. Introducerea unor cursuri de spectacologie.</t>
  </si>
  <si>
    <t xml:space="preserve">2. Includerea în curriculă a unor discipline care să acopere domeniul tehnologiilor digitale și al sound design-ului în artele performative. </t>
  </si>
  <si>
    <t xml:space="preserve">3.Introducerea unei discipline care să vizeze teatrul românesc contemporan</t>
  </si>
  <si>
    <t xml:space="preserve"> Pentru actualizarea planului de învățământ, au fost organizate consultări cu principalii angajatori ai absolvenților / autorități locale</t>
  </si>
  <si>
    <t xml:space="preserve"> Propuneri și sugestii ale angajatorilor / autorităților locale cu privire la îmbunătățirea planurilor de învățământ</t>
  </si>
  <si>
    <t xml:space="preserve">1. Suplimentarea conținuturilor care abordează practicile teatrale contemporane.</t>
  </si>
  <si>
    <t xml:space="preserve"> Lista angajatorilor / autorităților locale consultați(te)</t>
  </si>
  <si>
    <t xml:space="preserve">1. Teatrul Național Cluj</t>
  </si>
  <si>
    <t xml:space="preserve">2. Teatrul Național Craiova</t>
  </si>
  <si>
    <t xml:space="preserve">3. Teatrul „Tony Bulandra” Târgoviște</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</si>
</sst>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0" formatCode="0.0"/>
    <numFmt numFmtId="161" formatCode="0;\-0;;@"/>
  </numFmts>
  <fonts count="9">
    <font>
      <name val="Calibri"/>
      <color theme="1"/>
      <sz val="11.000000"/>
      <scheme val="minor"/>
    </font>
    <font>
      <name val="Times New Roman"/>
      <sz val="10.000000"/>
    </font>
    <font>
      <name val="Times New Roman"/>
      <b/>
      <sz val="10.000000"/>
    </font>
    <font>
      <name val="Calibri"/>
      <sz val="10.000000"/>
    </font>
    <font>
      <name val="Times New Roman"/>
      <b/>
      <sz val="11.000000"/>
    </font>
    <font>
      <name val="Times New Roman"/>
      <color theme="1"/>
      <sz val="10.000000"/>
    </font>
    <font>
      <name val="Times New Roman"/>
      <b/>
      <color indexed="2"/>
      <sz val="10.000000"/>
    </font>
    <font>
      <name val="Times New Roman"/>
      <b/>
      <sz val="9.000000"/>
    </font>
    <font>
      <name val="Calibri"/>
      <b/>
      <color theme="1"/>
      <sz val="11.000000"/>
      <scheme val="minor"/>
    </font>
  </fonts>
  <fills count="7">
    <fill>
      <patternFill patternType="none"/>
    </fill>
    <fill>
      <patternFill patternType="gray125"/>
    </fill>
    <fill>
      <patternFill patternType="solid">
        <fgColor theme="0"/>
        <bgColor theme="0"/>
      </patternFill>
    </fill>
    <fill>
      <patternFill patternType="solid">
        <fgColor rgb="FF00B0F0"/>
        <bgColor rgb="FF00B0F0"/>
      </patternFill>
    </fill>
    <fill>
      <patternFill patternType="solid">
        <fgColor indexed="43"/>
        <bgColor indexed="43"/>
      </patternFill>
    </fill>
    <fill>
      <patternFill patternType="solid">
        <fgColor indexed="5"/>
        <bgColor indexed="5"/>
      </patternFill>
    </fill>
    <fill>
      <patternFill patternType="solid">
        <fgColor indexed="26"/>
        <bgColor indexed="26"/>
      </patternFill>
    </fill>
  </fills>
  <borders count="16">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right/>
      <top style="thin">
        <color auto="1"/>
      </top>
      <bottom/>
      <diagonal/>
    </border>
    <border>
      <left style="thin">
        <color auto="1"/>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right style="thin">
        <color auto="1"/>
      </right>
      <top/>
      <bottom/>
      <diagonal/>
    </border>
  </borders>
  <cellStyleXfs count="1">
    <xf fontId="0" fillId="0" borderId="0" numFmtId="0" applyNumberFormat="1" applyFont="1" applyFill="1" applyBorder="1"/>
  </cellStyleXfs>
  <cellXfs count="286">
    <xf fontId="0" fillId="0" borderId="0" numFmtId="0" xfId="0"/>
    <xf fontId="1" fillId="0" borderId="0" numFmtId="0" xfId="0" applyFont="1"/>
    <xf fontId="2" fillId="0" borderId="0" numFmtId="0" xfId="0" applyFont="1" applyAlignment="1">
      <alignment horizontal="left" vertical="center"/>
    </xf>
    <xf fontId="2" fillId="0" borderId="0" numFmtId="0" xfId="0" applyFont="1"/>
    <xf fontId="2" fillId="0" borderId="0" numFmtId="0" xfId="0" applyFont="1" applyAlignment="1">
      <alignment horizontal="left" vertical="center" wrapText="1"/>
    </xf>
    <xf fontId="1" fillId="0" borderId="1" numFmtId="0" xfId="0" applyFont="1" applyBorder="1" applyAlignment="1">
      <alignment horizontal="center" vertical="center" wrapText="1"/>
    </xf>
    <xf fontId="1" fillId="0" borderId="2" numFmtId="0" xfId="0" applyFont="1" applyBorder="1" applyAlignment="1">
      <alignment horizontal="center" vertical="center" wrapText="1"/>
    </xf>
    <xf fontId="1" fillId="0" borderId="3" numFmtId="0" xfId="0" applyFont="1" applyBorder="1" applyAlignment="1">
      <alignment horizontal="center" vertical="center" wrapText="1"/>
    </xf>
    <xf fontId="2" fillId="0" borderId="1" numFmtId="0" xfId="0" applyFont="1" applyBorder="1" applyAlignment="1">
      <alignment horizontal="center" vertical="center" wrapText="1"/>
    </xf>
    <xf fontId="2" fillId="0" borderId="2" numFmtId="0" xfId="0" applyFont="1" applyBorder="1" applyAlignment="1">
      <alignment horizontal="center" vertical="center" wrapText="1"/>
    </xf>
    <xf fontId="2" fillId="0" borderId="3" numFmtId="0" xfId="0" applyFont="1" applyBorder="1" applyAlignment="1">
      <alignment horizontal="center" vertical="center" wrapText="1"/>
    </xf>
    <xf fontId="1" fillId="0" borderId="4" numFmtId="0" xfId="0" applyFont="1" applyBorder="1" applyAlignment="1">
      <alignment wrapText="1"/>
    </xf>
    <xf fontId="1" fillId="0" borderId="0" numFmtId="0" xfId="0" applyFont="1" applyAlignment="1">
      <alignment wrapText="1"/>
    </xf>
    <xf fontId="1" fillId="0" borderId="0" numFmtId="0" xfId="0" applyFont="1" applyAlignment="1">
      <alignment vertical="top" wrapText="1"/>
    </xf>
    <xf fontId="2" fillId="0" borderId="1" numFmtId="0" xfId="0" applyFont="1" applyBorder="1" applyAlignment="1">
      <alignment horizontal="left" vertical="center" wrapText="1"/>
    </xf>
    <xf fontId="2" fillId="0" borderId="2" numFmtId="0" xfId="0" applyFont="1" applyBorder="1" applyAlignment="1">
      <alignment horizontal="left" vertical="center" wrapText="1"/>
    </xf>
    <xf fontId="2" fillId="0" borderId="3" numFmtId="0" xfId="0" applyFont="1" applyBorder="1" applyAlignment="1">
      <alignment horizontal="left" vertical="center" wrapText="1"/>
    </xf>
    <xf fontId="1" fillId="2" borderId="1" numFmtId="0" xfId="0" applyFont="1" applyFill="1" applyBorder="1" applyAlignment="1">
      <alignment horizontal="center" vertical="center" wrapText="1"/>
    </xf>
    <xf fontId="1" fillId="2" borderId="2" numFmtId="0" xfId="0" applyFont="1" applyFill="1" applyBorder="1" applyAlignment="1">
      <alignment horizontal="center" vertical="center" wrapText="1"/>
    </xf>
    <xf fontId="1" fillId="2" borderId="3" numFmtId="0" xfId="0" applyFont="1" applyFill="1" applyBorder="1" applyAlignment="1">
      <alignment horizontal="center" vertical="center" wrapText="1"/>
    </xf>
    <xf fontId="1" fillId="0" borderId="0" numFmtId="0" xfId="0" applyFont="1" applyAlignment="1">
      <alignment horizontal="left" vertical="center" wrapText="1"/>
    </xf>
    <xf fontId="1" fillId="0" borderId="0" numFmtId="0" xfId="0" applyFont="1" applyAlignment="1">
      <alignment horizontal="left" vertical="center"/>
    </xf>
    <xf fontId="1" fillId="0" borderId="0" numFmtId="0" xfId="0" applyFont="1" applyAlignment="1">
      <alignment vertical="center"/>
    </xf>
    <xf fontId="2" fillId="3" borderId="0" numFmtId="0" xfId="0" applyFont="1" applyFill="1" applyAlignment="1">
      <alignment horizontal="left" vertical="top" wrapText="1"/>
    </xf>
    <xf fontId="2" fillId="0" borderId="0" numFmtId="0" xfId="0" applyFont="1" applyAlignment="1">
      <alignment horizontal="left" vertical="top" wrapText="1"/>
    </xf>
    <xf fontId="1" fillId="0" borderId="0" numFmtId="0" xfId="0" applyFont="1" applyAlignment="1">
      <alignment vertical="top"/>
    </xf>
    <xf fontId="2" fillId="0" borderId="0" numFmtId="0" xfId="0" applyFont="1" applyAlignment="1">
      <alignment vertical="center"/>
    </xf>
    <xf fontId="2" fillId="0" borderId="0" numFmtId="0" xfId="0" applyFont="1" applyAlignment="1">
      <alignment vertical="center" wrapText="1"/>
    </xf>
    <xf fontId="1" fillId="0" borderId="0" numFmtId="0" xfId="0" applyFont="1" applyAlignment="1">
      <alignment horizontal="left"/>
    </xf>
    <xf fontId="1" fillId="0" borderId="0" numFmtId="0" xfId="0" applyFont="1" applyAlignment="1">
      <alignment vertical="center" wrapText="1"/>
    </xf>
    <xf fontId="1" fillId="0" borderId="0" numFmtId="0" xfId="0" applyFont="1" applyAlignment="1">
      <alignment horizontal="left" vertical="top" wrapText="1"/>
    </xf>
    <xf fontId="2" fillId="0" borderId="5" numFmtId="0" xfId="0" applyFont="1" applyBorder="1" applyAlignment="1">
      <alignment horizontal="left" vertical="center"/>
    </xf>
    <xf fontId="1" fillId="0" borderId="6" numFmtId="0" xfId="0" applyFont="1" applyBorder="1" applyAlignment="1">
      <alignment horizontal="center" vertical="center"/>
    </xf>
    <xf fontId="2" fillId="0" borderId="7" numFmtId="0" xfId="0" applyFont="1" applyBorder="1" applyAlignment="1">
      <alignment horizontal="center" vertical="center" wrapText="1"/>
    </xf>
    <xf fontId="2" fillId="0" borderId="8" numFmtId="0" xfId="0" applyFont="1" applyBorder="1" applyAlignment="1">
      <alignment horizontal="center" vertical="center" wrapText="1"/>
    </xf>
    <xf fontId="2" fillId="0" borderId="9" numFmtId="0" xfId="0" applyFont="1" applyBorder="1" applyAlignment="1">
      <alignment horizontal="center" vertical="center" wrapText="1"/>
    </xf>
    <xf fontId="2" fillId="0" borderId="6" numFmtId="0" xfId="0" applyFont="1" applyBorder="1" applyAlignment="1">
      <alignment horizontal="center" vertical="center" wrapText="1"/>
    </xf>
    <xf fontId="1" fillId="0" borderId="10" numFmtId="0" xfId="0" applyFont="1" applyBorder="1" applyAlignment="1">
      <alignment horizontal="center" vertical="center"/>
    </xf>
    <xf fontId="2" fillId="0" borderId="11" numFmtId="0" xfId="0" applyFont="1" applyBorder="1" applyAlignment="1">
      <alignment horizontal="center" vertical="center" wrapText="1"/>
    </xf>
    <xf fontId="2" fillId="0" borderId="12" numFmtId="0" xfId="0" applyFont="1" applyBorder="1" applyAlignment="1">
      <alignment horizontal="center" vertical="center" wrapText="1"/>
    </xf>
    <xf fontId="2" fillId="0" borderId="5" numFmtId="0" xfId="0" applyFont="1" applyBorder="1" applyAlignment="1">
      <alignment horizontal="center" vertical="center" wrapText="1"/>
    </xf>
    <xf fontId="2" fillId="0" borderId="10" numFmtId="0" xfId="0" applyFont="1" applyBorder="1" applyAlignment="1">
      <alignment horizontal="center" vertical="center" wrapText="1"/>
    </xf>
    <xf fontId="1" fillId="0" borderId="13" numFmtId="0" xfId="0" applyFont="1" applyBorder="1" applyAlignment="1">
      <alignment horizontal="center" vertical="center"/>
    </xf>
    <xf fontId="2" fillId="0" borderId="14" numFmtId="0" xfId="0" applyFont="1" applyBorder="1" applyAlignment="1">
      <alignment horizontal="center" vertical="center" wrapText="1"/>
    </xf>
    <xf fontId="2" fillId="0" borderId="13" numFmtId="0" xfId="0" applyFont="1" applyBorder="1" applyAlignment="1">
      <alignment horizontal="center" vertical="center" wrapText="1"/>
    </xf>
    <xf fontId="2" fillId="0" borderId="1" numFmtId="0" xfId="0" applyFont="1" applyBorder="1" applyAlignment="1">
      <alignment vertical="center"/>
    </xf>
    <xf fontId="1" fillId="0" borderId="14" numFmtId="0" xfId="0" applyFont="1" applyBorder="1" applyAlignment="1">
      <alignment horizontal="center" vertical="center" wrapText="1"/>
    </xf>
    <xf fontId="1" fillId="4" borderId="14" numFmtId="0" xfId="0" applyFont="1" applyFill="1" applyBorder="1" applyAlignment="1">
      <alignment horizontal="center" vertical="center" wrapText="1"/>
    </xf>
    <xf fontId="1" fillId="4" borderId="14" numFmtId="49" xfId="0" applyNumberFormat="1" applyFont="1" applyFill="1" applyBorder="1" applyAlignment="1">
      <alignment horizontal="center" vertical="center" wrapText="1"/>
    </xf>
    <xf fontId="3" fillId="0" borderId="0" numFmtId="0" xfId="0" applyFont="1"/>
    <xf fontId="2" fillId="0" borderId="14" numFmtId="0" xfId="0" applyFont="1" applyBorder="1" applyAlignment="1">
      <alignment vertical="center"/>
    </xf>
    <xf fontId="4" fillId="0" borderId="0" numFmtId="0" xfId="0" applyFont="1" applyAlignment="1">
      <alignment horizontal="center" vertical="center"/>
    </xf>
    <xf fontId="2" fillId="0" borderId="7" numFmtId="0" xfId="0" applyFont="1" applyBorder="1" applyAlignment="1">
      <alignment horizontal="center" vertical="center"/>
    </xf>
    <xf fontId="2" fillId="0" borderId="9" numFmtId="0" xfId="0" applyFont="1" applyBorder="1" applyAlignment="1">
      <alignment horizontal="center" vertical="center"/>
    </xf>
    <xf fontId="2" fillId="0" borderId="8" numFmtId="0" xfId="0" applyFont="1" applyBorder="1" applyAlignment="1">
      <alignment horizontal="center" vertical="center"/>
    </xf>
    <xf fontId="2" fillId="0" borderId="4" numFmtId="0" xfId="0" applyFont="1" applyBorder="1" applyAlignment="1">
      <alignment horizontal="center" vertical="center"/>
    </xf>
    <xf fontId="2" fillId="0" borderId="0" numFmtId="0" xfId="0" applyFont="1" applyAlignment="1">
      <alignment horizontal="center" vertical="center"/>
    </xf>
    <xf fontId="2" fillId="0" borderId="15" numFmtId="0" xfId="0" applyFont="1" applyBorder="1" applyAlignment="1">
      <alignment horizontal="center" vertical="center"/>
    </xf>
    <xf fontId="2" fillId="0" borderId="6" numFmtId="0" xfId="0" applyFont="1" applyBorder="1" applyAlignment="1">
      <alignment horizontal="center" vertical="center"/>
    </xf>
    <xf fontId="2" fillId="0" borderId="13" numFmtId="0" xfId="0" applyFont="1" applyBorder="1" applyAlignment="1">
      <alignment horizontal="center" vertical="center"/>
    </xf>
    <xf fontId="2" fillId="0" borderId="11" numFmtId="0" xfId="0" applyFont="1" applyBorder="1" applyAlignment="1">
      <alignment horizontal="center" vertical="center"/>
    </xf>
    <xf fontId="2" fillId="0" borderId="5" numFmtId="0" xfId="0" applyFont="1" applyBorder="1" applyAlignment="1">
      <alignment horizontal="center" vertical="center"/>
    </xf>
    <xf fontId="2" fillId="0" borderId="12" numFmtId="0" xfId="0" applyFont="1" applyBorder="1" applyAlignment="1">
      <alignment horizontal="center" vertical="center"/>
    </xf>
    <xf fontId="1" fillId="4" borderId="14" numFmtId="0" xfId="0" applyFont="1" applyFill="1" applyBorder="1" applyAlignment="1">
      <alignment horizontal="left" vertical="center"/>
    </xf>
    <xf fontId="1" fillId="4" borderId="1" numFmtId="0" xfId="0" applyFont="1" applyFill="1" applyBorder="1" applyAlignment="1">
      <alignment horizontal="left" vertical="center" wrapText="1"/>
    </xf>
    <xf fontId="1" fillId="4" borderId="2" numFmtId="0" xfId="0" applyFont="1" applyFill="1" applyBorder="1" applyAlignment="1">
      <alignment horizontal="left" vertical="center" wrapText="1"/>
    </xf>
    <xf fontId="1" fillId="4" borderId="3" numFmtId="0" xfId="0" applyFont="1" applyFill="1" applyBorder="1" applyAlignment="1">
      <alignment horizontal="left" vertical="center" wrapText="1"/>
    </xf>
    <xf fontId="1" fillId="4" borderId="14" numFmtId="0" xfId="0" applyFont="1" applyFill="1" applyBorder="1" applyAlignment="1">
      <alignment horizontal="center" vertical="center"/>
    </xf>
    <xf fontId="1" fillId="4" borderId="14" numFmtId="160" xfId="0" applyNumberFormat="1" applyFont="1" applyFill="1" applyBorder="1" applyAlignment="1">
      <alignment horizontal="center" vertical="center"/>
    </xf>
    <xf fontId="1" fillId="0" borderId="14" numFmtId="160" xfId="0" applyNumberFormat="1" applyFont="1" applyBorder="1" applyAlignment="1">
      <alignment horizontal="center" vertical="center"/>
    </xf>
    <xf fontId="1" fillId="4" borderId="14" numFmtId="2" xfId="0" applyNumberFormat="1" applyFont="1" applyFill="1" applyBorder="1" applyAlignment="1">
      <alignment horizontal="center" vertical="center"/>
    </xf>
    <xf fontId="1" fillId="4" borderId="1" numFmtId="0" xfId="0" applyFont="1" applyFill="1" applyBorder="1" applyAlignment="1">
      <alignment horizontal="left" vertical="center"/>
    </xf>
    <xf fontId="1" fillId="4" borderId="2" numFmtId="0" xfId="0" applyFont="1" applyFill="1" applyBorder="1" applyAlignment="1">
      <alignment horizontal="left" vertical="center"/>
    </xf>
    <xf fontId="1" fillId="4" borderId="3" numFmtId="0" xfId="0" applyFont="1" applyFill="1" applyBorder="1" applyAlignment="1">
      <alignment horizontal="left" vertical="center"/>
    </xf>
    <xf fontId="1" fillId="0" borderId="14" numFmtId="0" xfId="0" applyFont="1" applyBorder="1" applyAlignment="1">
      <alignment horizontal="center" vertical="center"/>
    </xf>
    <xf fontId="1" fillId="0" borderId="1" numFmtId="0" xfId="0" applyFont="1" applyBorder="1" applyAlignment="1">
      <alignment horizontal="left" vertical="center"/>
    </xf>
    <xf fontId="1" fillId="0" borderId="2" numFmtId="0" xfId="0" applyFont="1" applyBorder="1" applyAlignment="1">
      <alignment horizontal="left" vertical="center"/>
    </xf>
    <xf fontId="1" fillId="0" borderId="3" numFmtId="0" xfId="0" applyFont="1" applyBorder="1" applyAlignment="1">
      <alignment horizontal="left" vertical="center"/>
    </xf>
    <xf fontId="1" fillId="2" borderId="14" numFmtId="2" xfId="0" applyNumberFormat="1" applyFont="1" applyFill="1" applyBorder="1" applyAlignment="1">
      <alignment horizontal="center" vertical="center"/>
    </xf>
    <xf fontId="1" fillId="2" borderId="14" numFmtId="0" xfId="0" applyFont="1" applyFill="1" applyBorder="1" applyAlignment="1">
      <alignment horizontal="center" vertical="center"/>
    </xf>
    <xf fontId="1" fillId="2" borderId="14" numFmtId="0" xfId="0" applyFont="1" applyFill="1" applyBorder="1" applyAlignment="1">
      <alignment horizontal="center" vertical="center" wrapText="1"/>
    </xf>
    <xf fontId="2" fillId="0" borderId="14" numFmtId="0" xfId="0" applyFont="1" applyBorder="1" applyAlignment="1">
      <alignment horizontal="center" vertical="center"/>
    </xf>
    <xf fontId="2" fillId="0" borderId="1" numFmtId="0" xfId="0" applyFont="1" applyBorder="1" applyAlignment="1">
      <alignment horizontal="center" vertical="center"/>
    </xf>
    <xf fontId="2" fillId="0" borderId="2" numFmtId="0" xfId="0" applyFont="1" applyBorder="1" applyAlignment="1">
      <alignment horizontal="center" vertical="center"/>
    </xf>
    <xf fontId="2" fillId="0" borderId="3" numFmtId="0" xfId="0" applyFont="1" applyBorder="1" applyAlignment="1">
      <alignment horizontal="center" vertical="center"/>
    </xf>
    <xf fontId="2" fillId="0" borderId="14" numFmtId="160" xfId="0" applyNumberFormat="1" applyFont="1" applyBorder="1" applyAlignment="1">
      <alignment horizontal="center" vertical="center"/>
    </xf>
    <xf fontId="2" fillId="0" borderId="0" numFmtId="160" xfId="0" applyNumberFormat="1" applyFont="1" applyAlignment="1">
      <alignment horizontal="center" vertical="center"/>
    </xf>
    <xf fontId="1" fillId="0" borderId="0" numFmtId="0" xfId="0" applyFont="1" applyAlignment="1">
      <alignment horizontal="center" vertical="center"/>
    </xf>
    <xf fontId="2" fillId="0" borderId="10" numFmtId="0" xfId="0" applyFont="1" applyBorder="1" applyAlignment="1">
      <alignment horizontal="center" vertical="center"/>
    </xf>
    <xf fontId="1" fillId="0" borderId="14" numFmtId="0" xfId="0" applyFont="1" applyBorder="1" applyAlignment="1">
      <alignment horizontal="left" vertical="center"/>
    </xf>
    <xf fontId="5" fillId="0" borderId="1" numFmtId="0" xfId="0" applyFont="1" applyBorder="1" applyAlignment="1">
      <alignment horizontal="left" vertical="center"/>
    </xf>
    <xf fontId="5" fillId="0" borderId="2" numFmtId="0" xfId="0" applyFont="1" applyBorder="1" applyAlignment="1">
      <alignment horizontal="left" vertical="center"/>
    </xf>
    <xf fontId="5" fillId="0" borderId="3" numFmtId="0" xfId="0" applyFont="1" applyBorder="1" applyAlignment="1">
      <alignment horizontal="left" vertical="center"/>
    </xf>
    <xf fontId="1" fillId="0" borderId="4" numFmtId="0" xfId="0" applyFont="1" applyBorder="1"/>
    <xf fontId="1" fillId="0" borderId="9" numFmtId="0" xfId="0" applyFont="1" applyBorder="1" applyAlignment="1">
      <alignment horizontal="left" vertical="center" wrapText="1"/>
    </xf>
    <xf fontId="1" fillId="4" borderId="1" numFmtId="0" xfId="0" applyFont="1" applyFill="1" applyBorder="1" applyAlignment="1">
      <alignment horizontal="left" vertical="top" wrapText="1"/>
    </xf>
    <xf fontId="1" fillId="4" borderId="2" numFmtId="0" xfId="0" applyFont="1" applyFill="1" applyBorder="1" applyAlignment="1">
      <alignment horizontal="left" vertical="top" wrapText="1"/>
    </xf>
    <xf fontId="1" fillId="4" borderId="3" numFmtId="0" xfId="0" applyFont="1" applyFill="1" applyBorder="1" applyAlignment="1">
      <alignment horizontal="left" vertical="top" wrapText="1"/>
    </xf>
    <xf fontId="1" fillId="4" borderId="14" numFmtId="0" xfId="0" applyFont="1" applyFill="1" applyBorder="1" applyAlignment="1">
      <alignment horizontal="left" vertical="center" wrapText="1"/>
    </xf>
    <xf fontId="2" fillId="4" borderId="14" numFmtId="0" xfId="0" applyFont="1" applyFill="1" applyBorder="1" applyAlignment="1">
      <alignment horizontal="center" vertical="center"/>
    </xf>
    <xf fontId="1" fillId="4" borderId="14" numFmtId="1" xfId="0" applyNumberFormat="1" applyFont="1" applyFill="1" applyBorder="1" applyAlignment="1">
      <alignment horizontal="left" vertical="center"/>
    </xf>
    <xf fontId="1" fillId="4" borderId="14" numFmtId="1" xfId="0" applyNumberFormat="1" applyFont="1" applyFill="1" applyBorder="1" applyAlignment="1">
      <alignment horizontal="center" vertical="center"/>
    </xf>
    <xf fontId="1" fillId="4" borderId="14" numFmtId="1" xfId="0" applyNumberFormat="1" applyFont="1" applyFill="1" applyBorder="1" applyAlignment="1">
      <alignment horizontal="left" vertical="center" wrapText="1"/>
    </xf>
    <xf fontId="2" fillId="0" borderId="14" numFmtId="1" xfId="0" applyNumberFormat="1" applyFont="1" applyBorder="1" applyAlignment="1">
      <alignment horizontal="center" vertical="center"/>
    </xf>
    <xf fontId="6" fillId="5" borderId="0" numFmtId="0" xfId="0" applyFont="1" applyFill="1" applyAlignment="1">
      <alignment vertical="top"/>
    </xf>
    <xf fontId="1" fillId="4" borderId="14" numFmtId="1" xfId="0" applyNumberFormat="1" applyFont="1" applyFill="1" applyBorder="1" applyAlignment="1">
      <alignment horizontal="left" vertical="top"/>
    </xf>
    <xf fontId="7" fillId="0" borderId="14" numFmtId="0" xfId="0" applyFont="1" applyBorder="1" applyAlignment="1">
      <alignment horizontal="left" vertical="center" wrapText="1"/>
    </xf>
    <xf fontId="2" fillId="0" borderId="14" numFmtId="49" xfId="0" applyNumberFormat="1" applyFont="1" applyBorder="1" applyAlignment="1">
      <alignment horizontal="center" vertical="center"/>
    </xf>
    <xf fontId="2" fillId="0" borderId="7" numFmtId="0" xfId="0" applyFont="1" applyBorder="1" applyAlignment="1">
      <alignment horizontal="left" vertical="center" wrapText="1"/>
    </xf>
    <xf fontId="2" fillId="0" borderId="9" numFmtId="0" xfId="0" applyFont="1" applyBorder="1" applyAlignment="1">
      <alignment horizontal="left" vertical="center" wrapText="1"/>
    </xf>
    <xf fontId="2" fillId="0" borderId="8" numFmtId="0" xfId="0" applyFont="1" applyBorder="1" applyAlignment="1">
      <alignment horizontal="left" vertical="center" wrapText="1"/>
    </xf>
    <xf fontId="1" fillId="0" borderId="14" numFmtId="2" xfId="0" applyNumberFormat="1" applyFont="1" applyBorder="1" applyAlignment="1">
      <alignment horizontal="center" vertical="center" wrapText="1"/>
    </xf>
    <xf fontId="2" fillId="0" borderId="11" numFmtId="0" xfId="0" applyFont="1" applyBorder="1" applyAlignment="1">
      <alignment horizontal="left" vertical="center" wrapText="1"/>
    </xf>
    <xf fontId="2" fillId="0" borderId="5" numFmtId="0" xfId="0" applyFont="1" applyBorder="1" applyAlignment="1">
      <alignment horizontal="left" vertical="center" wrapText="1"/>
    </xf>
    <xf fontId="2" fillId="0" borderId="12" numFmtId="0" xfId="0" applyFont="1" applyBorder="1" applyAlignment="1">
      <alignment horizontal="left" vertical="center" wrapText="1"/>
    </xf>
    <xf fontId="2" fillId="0" borderId="1" numFmtId="160" xfId="0" applyNumberFormat="1" applyFont="1" applyBorder="1" applyAlignment="1">
      <alignment horizontal="center" vertical="center"/>
    </xf>
    <xf fontId="2" fillId="0" borderId="2" numFmtId="160" xfId="0" applyNumberFormat="1" applyFont="1" applyBorder="1" applyAlignment="1">
      <alignment horizontal="center" vertical="center"/>
    </xf>
    <xf fontId="2" fillId="0" borderId="3" numFmtId="160" xfId="0" applyNumberFormat="1" applyFont="1" applyBorder="1" applyAlignment="1">
      <alignment horizontal="center" vertical="center"/>
    </xf>
    <xf fontId="2" fillId="0" borderId="1" numFmtId="10" xfId="0" applyNumberFormat="1" applyFont="1" applyBorder="1" applyAlignment="1">
      <alignment horizontal="center" vertical="center"/>
    </xf>
    <xf fontId="2" fillId="0" borderId="2" numFmtId="10" xfId="0" applyNumberFormat="1" applyFont="1" applyBorder="1" applyAlignment="1">
      <alignment horizontal="center" vertical="center"/>
    </xf>
    <xf fontId="2" fillId="0" borderId="3" numFmtId="10" xfId="0" applyNumberFormat="1" applyFont="1" applyBorder="1" applyAlignment="1">
      <alignment horizontal="center" vertical="center"/>
    </xf>
    <xf fontId="2" fillId="0" borderId="1" numFmtId="10" xfId="0" applyNumberFormat="1" applyFont="1" applyBorder="1" applyAlignment="1">
      <alignment horizontal="left" vertical="center"/>
    </xf>
    <xf fontId="2" fillId="0" borderId="2" numFmtId="10" xfId="0" applyNumberFormat="1" applyFont="1" applyBorder="1" applyAlignment="1">
      <alignment horizontal="left" vertical="center"/>
    </xf>
    <xf fontId="2" fillId="0" borderId="3" numFmtId="10" xfId="0" applyNumberFormat="1" applyFont="1" applyBorder="1" applyAlignment="1">
      <alignment horizontal="left" vertical="center"/>
    </xf>
    <xf fontId="2" fillId="0" borderId="0" numFmtId="10" xfId="0" applyNumberFormat="1" applyFont="1" applyAlignment="1">
      <alignment horizontal="left" vertical="center"/>
    </xf>
    <xf fontId="2" fillId="0" borderId="0" numFmtId="10" xfId="0" applyNumberFormat="1" applyFont="1" applyAlignment="1">
      <alignment horizontal="center" vertical="center"/>
    </xf>
    <xf fontId="1" fillId="4" borderId="6" numFmtId="1" xfId="0" applyNumberFormat="1" applyFont="1" applyFill="1" applyBorder="1" applyAlignment="1">
      <alignment horizontal="left" vertical="center"/>
    </xf>
    <xf fontId="1" fillId="4" borderId="7" numFmtId="1" xfId="0" applyNumberFormat="1" applyFont="1" applyFill="1" applyBorder="1" applyAlignment="1">
      <alignment horizontal="left" vertical="center" wrapText="1"/>
    </xf>
    <xf fontId="1" fillId="4" borderId="9" numFmtId="1" xfId="0" applyNumberFormat="1" applyFont="1" applyFill="1" applyBorder="1" applyAlignment="1">
      <alignment horizontal="left" vertical="center" wrapText="1"/>
    </xf>
    <xf fontId="1" fillId="4" borderId="8" numFmtId="1" xfId="0" applyNumberFormat="1" applyFont="1" applyFill="1" applyBorder="1" applyAlignment="1">
      <alignment horizontal="left" vertical="center" wrapText="1"/>
    </xf>
    <xf fontId="1" fillId="4" borderId="6" numFmtId="1" xfId="0" applyNumberFormat="1" applyFont="1" applyFill="1" applyBorder="1" applyAlignment="1">
      <alignment horizontal="center" vertical="center"/>
    </xf>
    <xf fontId="1" fillId="4" borderId="6" numFmtId="160" xfId="0" applyNumberFormat="1" applyFont="1" applyFill="1" applyBorder="1" applyAlignment="1">
      <alignment horizontal="center" vertical="center"/>
    </xf>
    <xf fontId="1" fillId="0" borderId="6" numFmtId="160" xfId="0" applyNumberFormat="1" applyFont="1" applyBorder="1" applyAlignment="1">
      <alignment horizontal="center" vertical="center"/>
    </xf>
    <xf fontId="1" fillId="4" borderId="6" numFmtId="2" xfId="0" applyNumberFormat="1" applyFont="1" applyFill="1" applyBorder="1" applyAlignment="1">
      <alignment horizontal="center" vertical="center"/>
    </xf>
    <xf fontId="1" fillId="4" borderId="6" numFmtId="0" xfId="0" applyFont="1" applyFill="1" applyBorder="1" applyAlignment="1">
      <alignment horizontal="center" vertical="center"/>
    </xf>
    <xf fontId="1" fillId="4" borderId="6" numFmtId="0" xfId="0" applyFont="1" applyFill="1" applyBorder="1" applyAlignment="1">
      <alignment horizontal="center" vertical="center" wrapText="1"/>
    </xf>
    <xf fontId="1" fillId="4" borderId="13" numFmtId="1" xfId="0" applyNumberFormat="1" applyFont="1" applyFill="1" applyBorder="1" applyAlignment="1">
      <alignment horizontal="left" vertical="center"/>
    </xf>
    <xf fontId="1" fillId="4" borderId="11" numFmtId="1" xfId="0" applyNumberFormat="1" applyFont="1" applyFill="1" applyBorder="1" applyAlignment="1">
      <alignment horizontal="left" vertical="center" wrapText="1"/>
    </xf>
    <xf fontId="1" fillId="4" borderId="5" numFmtId="1" xfId="0" applyNumberFormat="1" applyFont="1" applyFill="1" applyBorder="1" applyAlignment="1">
      <alignment horizontal="left" vertical="center" wrapText="1"/>
    </xf>
    <xf fontId="1" fillId="4" borderId="12" numFmtId="1" xfId="0" applyNumberFormat="1" applyFont="1" applyFill="1" applyBorder="1" applyAlignment="1">
      <alignment horizontal="left" vertical="center" wrapText="1"/>
    </xf>
    <xf fontId="1" fillId="4" borderId="13" numFmtId="1" xfId="0" applyNumberFormat="1" applyFont="1" applyFill="1" applyBorder="1" applyAlignment="1">
      <alignment horizontal="center" vertical="center"/>
    </xf>
    <xf fontId="1" fillId="4" borderId="13" numFmtId="160" xfId="0" applyNumberFormat="1" applyFont="1" applyFill="1" applyBorder="1" applyAlignment="1">
      <alignment horizontal="center" vertical="center"/>
    </xf>
    <xf fontId="1" fillId="0" borderId="13" numFmtId="160" xfId="0" applyNumberFormat="1" applyFont="1" applyBorder="1" applyAlignment="1">
      <alignment horizontal="center" vertical="center"/>
    </xf>
    <xf fontId="1" fillId="4" borderId="13" numFmtId="2" xfId="0" applyNumberFormat="1" applyFont="1" applyFill="1" applyBorder="1" applyAlignment="1">
      <alignment horizontal="center" vertical="center"/>
    </xf>
    <xf fontId="1" fillId="4" borderId="13" numFmtId="0" xfId="0" applyFont="1" applyFill="1" applyBorder="1" applyAlignment="1">
      <alignment horizontal="center" vertical="center"/>
    </xf>
    <xf fontId="1" fillId="4" borderId="13" numFmtId="0" xfId="0" applyFont="1" applyFill="1" applyBorder="1" applyAlignment="1">
      <alignment horizontal="center" vertical="center" wrapText="1"/>
    </xf>
    <xf fontId="2" fillId="0" borderId="14" numFmtId="0" xfId="0" applyFont="1" applyBorder="1" applyAlignment="1">
      <alignment horizontal="left" vertical="center" wrapText="1"/>
    </xf>
    <xf fontId="1" fillId="0" borderId="14" numFmtId="2" xfId="0" applyNumberFormat="1" applyFont="1" applyBorder="1" applyAlignment="1">
      <alignment horizontal="center" vertical="center"/>
    </xf>
    <xf fontId="2" fillId="0" borderId="14" numFmtId="10" xfId="0" applyNumberFormat="1" applyFont="1" applyBorder="1" applyAlignment="1">
      <alignment horizontal="center" vertical="center"/>
    </xf>
    <xf fontId="2" fillId="0" borderId="14" numFmtId="10" xfId="0" applyNumberFormat="1" applyFont="1" applyBorder="1" applyAlignment="1">
      <alignment horizontal="left" vertical="center"/>
    </xf>
    <xf fontId="1" fillId="0" borderId="14" numFmtId="1" xfId="0" applyNumberFormat="1" applyFont="1" applyBorder="1" applyAlignment="1">
      <alignment horizontal="center" vertical="center"/>
    </xf>
    <xf fontId="1" fillId="0" borderId="14" numFmtId="161" xfId="0" applyNumberFormat="1" applyFont="1" applyBorder="1" applyAlignment="1">
      <alignment horizontal="center" vertical="center"/>
    </xf>
    <xf fontId="1" fillId="0" borderId="14" numFmtId="0" xfId="0" applyFont="1" applyBorder="1" applyAlignment="1">
      <alignment horizontal="left" vertical="top"/>
    </xf>
    <xf fontId="7" fillId="0" borderId="1" numFmtId="0" xfId="0" applyFont="1" applyBorder="1" applyAlignment="1">
      <alignment horizontal="left" vertical="center" wrapText="1"/>
    </xf>
    <xf fontId="7" fillId="0" borderId="2" numFmtId="0" xfId="0" applyFont="1" applyBorder="1" applyAlignment="1">
      <alignment horizontal="left" vertical="center" wrapText="1"/>
    </xf>
    <xf fontId="7" fillId="0" borderId="3" numFmtId="0" xfId="0" applyFont="1" applyBorder="1" applyAlignment="1">
      <alignment horizontal="left" vertical="center" wrapText="1"/>
    </xf>
    <xf fontId="1" fillId="0" borderId="7" numFmtId="2" xfId="0" applyNumberFormat="1" applyFont="1" applyBorder="1" applyAlignment="1">
      <alignment horizontal="center" vertical="center"/>
    </xf>
    <xf fontId="1" fillId="0" borderId="9" numFmtId="2" xfId="0" applyNumberFormat="1" applyFont="1" applyBorder="1" applyAlignment="1">
      <alignment horizontal="center" vertical="center"/>
    </xf>
    <xf fontId="1" fillId="0" borderId="8" numFmtId="2" xfId="0" applyNumberFormat="1" applyFont="1" applyBorder="1" applyAlignment="1">
      <alignment horizontal="center" vertical="center"/>
    </xf>
    <xf fontId="1" fillId="0" borderId="11" numFmtId="2" xfId="0" applyNumberFormat="1" applyFont="1" applyBorder="1" applyAlignment="1">
      <alignment horizontal="center" vertical="center"/>
    </xf>
    <xf fontId="1" fillId="0" borderId="5" numFmtId="2" xfId="0" applyNumberFormat="1" applyFont="1" applyBorder="1" applyAlignment="1">
      <alignment horizontal="center" vertical="center"/>
    </xf>
    <xf fontId="1" fillId="0" borderId="12" numFmtId="2" xfId="0" applyNumberFormat="1" applyFont="1" applyBorder="1" applyAlignment="1">
      <alignment horizontal="center" vertical="center"/>
    </xf>
    <xf fontId="2" fillId="0" borderId="1" numFmtId="0" xfId="0" applyFont="1" applyBorder="1" applyAlignment="1">
      <alignment horizontal="left" vertical="center"/>
    </xf>
    <xf fontId="2" fillId="0" borderId="2" numFmtId="0" xfId="0" applyFont="1" applyBorder="1" applyAlignment="1">
      <alignment horizontal="left" vertical="center"/>
    </xf>
    <xf fontId="2" fillId="0" borderId="3" numFmtId="0" xfId="0" applyFont="1" applyBorder="1" applyAlignment="1">
      <alignment horizontal="left" vertical="center"/>
    </xf>
    <xf fontId="7" fillId="0" borderId="14" numFmtId="160" xfId="0" applyNumberFormat="1" applyFont="1" applyBorder="1" applyAlignment="1">
      <alignment horizontal="center" vertical="center"/>
    </xf>
    <xf fontId="6" fillId="5" borderId="14" numFmtId="0" xfId="0" applyFont="1" applyFill="1" applyBorder="1" applyAlignment="1">
      <alignment horizontal="center" vertical="center" wrapText="1"/>
    </xf>
    <xf fontId="0" fillId="0" borderId="0" numFmtId="0" xfId="0" applyAlignment="1">
      <alignment vertical="center" wrapText="1"/>
    </xf>
    <xf fontId="2" fillId="0" borderId="6" numFmtId="1" xfId="0" applyNumberFormat="1" applyFont="1" applyBorder="1" applyAlignment="1">
      <alignment horizontal="center" vertical="center"/>
    </xf>
    <xf fontId="1" fillId="6" borderId="1" numFmtId="0" xfId="0" applyFont="1" applyFill="1" applyBorder="1" applyAlignment="1">
      <alignment horizontal="center" vertical="center" wrapText="1"/>
    </xf>
    <xf fontId="1" fillId="6" borderId="2" numFmtId="0" xfId="0" applyFont="1" applyFill="1" applyBorder="1" applyAlignment="1">
      <alignment horizontal="center" vertical="center" wrapText="1"/>
    </xf>
    <xf fontId="1" fillId="6" borderId="3" numFmtId="0" xfId="0" applyFont="1" applyFill="1" applyBorder="1" applyAlignment="1">
      <alignment horizontal="center" vertical="center" wrapText="1"/>
    </xf>
    <xf fontId="1" fillId="0" borderId="14" numFmtId="10" xfId="0" applyNumberFormat="1" applyFont="1" applyBorder="1" applyAlignment="1">
      <alignment horizontal="center" vertical="center" wrapText="1"/>
    </xf>
    <xf fontId="2" fillId="0" borderId="0" numFmtId="0" xfId="0" applyFont="1" applyAlignment="1">
      <alignment horizontal="center" vertical="center" wrapText="1"/>
    </xf>
    <xf fontId="1" fillId="0" borderId="1" numFmtId="0" xfId="0" applyFont="1" applyBorder="1" applyAlignment="1">
      <alignment horizontal="center" vertical="center"/>
    </xf>
    <xf fontId="1" fillId="0" borderId="3" numFmtId="0" xfId="0" applyFont="1" applyBorder="1" applyAlignment="1">
      <alignment horizontal="center" vertical="center"/>
    </xf>
    <xf fontId="1" fillId="0" borderId="2" numFmtId="0" xfId="0" applyFont="1" applyBorder="1" applyAlignment="1">
      <alignment horizontal="center" vertical="center"/>
    </xf>
    <xf fontId="1" fillId="0" borderId="1" numFmtId="9" xfId="0" applyNumberFormat="1" applyFont="1" applyBorder="1" applyAlignment="1">
      <alignment horizontal="center"/>
    </xf>
    <xf fontId="1" fillId="0" borderId="3" numFmtId="9" xfId="0" applyNumberFormat="1" applyFont="1" applyBorder="1" applyAlignment="1">
      <alignment horizontal="center"/>
    </xf>
    <xf fontId="1" fillId="0" borderId="1" numFmtId="1" xfId="0" applyNumberFormat="1" applyFont="1" applyBorder="1" applyAlignment="1">
      <alignment horizontal="center" vertical="center"/>
    </xf>
    <xf fontId="1" fillId="0" borderId="2" numFmtId="1" xfId="0" applyNumberFormat="1" applyFont="1" applyBorder="1" applyAlignment="1">
      <alignment horizontal="center" vertical="center"/>
    </xf>
    <xf fontId="1" fillId="0" borderId="3" numFmtId="1" xfId="0" applyNumberFormat="1" applyFont="1" applyBorder="1" applyAlignment="1">
      <alignment horizontal="center" vertical="center"/>
    </xf>
    <xf fontId="1" fillId="0" borderId="1" numFmtId="0" xfId="0" applyFont="1" applyBorder="1" applyAlignment="1">
      <alignment horizontal="center"/>
    </xf>
    <xf fontId="1" fillId="0" borderId="3" numFmtId="0" xfId="0" applyFont="1" applyBorder="1" applyAlignment="1">
      <alignment horizontal="center"/>
    </xf>
    <xf fontId="2" fillId="0" borderId="1" numFmtId="9" xfId="0" applyNumberFormat="1" applyFont="1" applyBorder="1" applyAlignment="1">
      <alignment horizontal="center" vertical="center"/>
    </xf>
    <xf fontId="2" fillId="0" borderId="3" numFmtId="9" xfId="0" applyNumberFormat="1" applyFont="1" applyBorder="1" applyAlignment="1">
      <alignment horizontal="center" vertical="center"/>
    </xf>
    <xf fontId="2" fillId="0" borderId="0" numFmtId="9" xfId="0" applyNumberFormat="1" applyFont="1" applyAlignment="1">
      <alignment horizontal="center" vertical="center"/>
    </xf>
    <xf fontId="6" fillId="5" borderId="14" numFmtId="0" xfId="0" applyFont="1" applyFill="1" applyBorder="1" applyAlignment="1">
      <alignment horizontal="left" vertical="top" wrapText="1"/>
    </xf>
    <xf fontId="2" fillId="2" borderId="14" numFmtId="0" xfId="0" applyFont="1" applyFill="1" applyBorder="1" applyAlignment="1">
      <alignment horizontal="center" vertical="center"/>
    </xf>
    <xf fontId="1" fillId="2" borderId="14" numFmtId="1" xfId="0" applyNumberFormat="1" applyFont="1" applyFill="1" applyBorder="1" applyAlignment="1">
      <alignment horizontal="left" vertical="center"/>
    </xf>
    <xf fontId="1" fillId="2" borderId="14" numFmtId="1" xfId="0" applyNumberFormat="1" applyFont="1" applyFill="1" applyBorder="1" applyAlignment="1">
      <alignment horizontal="center" vertical="center"/>
    </xf>
    <xf fontId="1" fillId="2" borderId="1" numFmtId="1" xfId="0" applyNumberFormat="1" applyFont="1" applyFill="1" applyBorder="1" applyAlignment="1">
      <alignment horizontal="center" vertical="center"/>
    </xf>
    <xf fontId="1" fillId="2" borderId="3" numFmtId="1" xfId="0" applyNumberFormat="1" applyFont="1" applyFill="1" applyBorder="1" applyAlignment="1">
      <alignment horizontal="center" vertical="center"/>
    </xf>
    <xf fontId="1" fillId="2" borderId="14" numFmtId="1" xfId="0" applyNumberFormat="1" applyFont="1" applyFill="1" applyBorder="1" applyAlignment="1">
      <alignment horizontal="center" vertical="center" wrapText="1"/>
    </xf>
    <xf fontId="2" fillId="2" borderId="1" numFmtId="1" xfId="0" applyNumberFormat="1" applyFont="1" applyFill="1" applyBorder="1" applyAlignment="1">
      <alignment horizontal="center" vertical="center"/>
    </xf>
    <xf fontId="2" fillId="2" borderId="2" numFmtId="1" xfId="0" applyNumberFormat="1" applyFont="1" applyFill="1" applyBorder="1" applyAlignment="1">
      <alignment horizontal="center" vertical="center"/>
    </xf>
    <xf fontId="2" fillId="2" borderId="3" numFmtId="1" xfId="0" applyNumberFormat="1" applyFont="1" applyFill="1" applyBorder="1" applyAlignment="1">
      <alignment horizontal="center" vertical="center"/>
    </xf>
    <xf fontId="1" fillId="2" borderId="14" numFmtId="1" xfId="0" applyNumberFormat="1" applyFont="1" applyFill="1" applyBorder="1" applyAlignment="1">
      <alignment horizontal="left" vertical="top" wrapText="1"/>
    </xf>
    <xf fontId="1" fillId="2" borderId="6" numFmtId="1" xfId="0" applyNumberFormat="1" applyFont="1" applyFill="1" applyBorder="1" applyAlignment="1">
      <alignment horizontal="center" vertical="center"/>
    </xf>
    <xf fontId="1" fillId="2" borderId="7" numFmtId="1" xfId="0" applyNumberFormat="1" applyFont="1" applyFill="1" applyBorder="1" applyAlignment="1">
      <alignment horizontal="center" vertical="center"/>
    </xf>
    <xf fontId="1" fillId="2" borderId="8" numFmtId="1" xfId="0" applyNumberFormat="1" applyFont="1" applyFill="1" applyBorder="1" applyAlignment="1">
      <alignment horizontal="center" vertical="center"/>
    </xf>
    <xf fontId="1" fillId="2" borderId="6" numFmtId="1" xfId="0" applyNumberFormat="1" applyFont="1" applyFill="1" applyBorder="1" applyAlignment="1">
      <alignment horizontal="center" vertical="center" wrapText="1"/>
    </xf>
    <xf fontId="1" fillId="2" borderId="10" numFmtId="1" xfId="0" applyNumberFormat="1" applyFont="1" applyFill="1" applyBorder="1" applyAlignment="1">
      <alignment horizontal="center" vertical="center"/>
    </xf>
    <xf fontId="1" fillId="2" borderId="4" numFmtId="1" xfId="0" applyNumberFormat="1" applyFont="1" applyFill="1" applyBorder="1" applyAlignment="1">
      <alignment horizontal="center" vertical="center"/>
    </xf>
    <xf fontId="1" fillId="2" borderId="15" numFmtId="1" xfId="0" applyNumberFormat="1" applyFont="1" applyFill="1" applyBorder="1" applyAlignment="1">
      <alignment horizontal="center" vertical="center"/>
    </xf>
    <xf fontId="1" fillId="2" borderId="10" numFmtId="1" xfId="0" applyNumberFormat="1" applyFont="1" applyFill="1" applyBorder="1" applyAlignment="1">
      <alignment horizontal="center" vertical="center" wrapText="1"/>
    </xf>
    <xf fontId="1" fillId="2" borderId="13" numFmtId="1" xfId="0" applyNumberFormat="1" applyFont="1" applyFill="1" applyBorder="1" applyAlignment="1">
      <alignment horizontal="center" vertical="center"/>
    </xf>
    <xf fontId="1" fillId="2" borderId="11" numFmtId="1" xfId="0" applyNumberFormat="1" applyFont="1" applyFill="1" applyBorder="1" applyAlignment="1">
      <alignment horizontal="center" vertical="center"/>
    </xf>
    <xf fontId="1" fillId="2" borderId="12" numFmtId="1" xfId="0" applyNumberFormat="1" applyFont="1" applyFill="1" applyBorder="1" applyAlignment="1">
      <alignment horizontal="center" vertical="center"/>
    </xf>
    <xf fontId="1" fillId="2" borderId="13" numFmtId="1" xfId="0" applyNumberFormat="1" applyFont="1" applyFill="1" applyBorder="1" applyAlignment="1">
      <alignment horizontal="center" vertical="center" wrapText="1"/>
    </xf>
    <xf fontId="1" fillId="2" borderId="14" numFmtId="1" xfId="0" applyNumberFormat="1" applyFont="1" applyFill="1" applyBorder="1" applyAlignment="1">
      <alignment vertical="center"/>
    </xf>
    <xf fontId="1" fillId="2" borderId="9" numFmtId="1" xfId="0" applyNumberFormat="1" applyFont="1" applyFill="1" applyBorder="1" applyAlignment="1">
      <alignment vertical="center" wrapText="1"/>
    </xf>
    <xf fontId="1" fillId="2" borderId="0" numFmtId="1" xfId="0" applyNumberFormat="1" applyFont="1" applyFill="1" applyAlignment="1">
      <alignment vertical="center" wrapText="1"/>
    </xf>
    <xf fontId="1" fillId="2" borderId="5" numFmtId="1" xfId="0" applyNumberFormat="1" applyFont="1" applyFill="1" applyBorder="1" applyAlignment="1">
      <alignment vertical="center" wrapText="1"/>
    </xf>
    <xf fontId="2" fillId="0" borderId="1" numFmtId="1" xfId="0" applyNumberFormat="1" applyFont="1" applyBorder="1" applyAlignment="1">
      <alignment horizontal="center" vertical="center"/>
    </xf>
    <xf fontId="1" fillId="2" borderId="6" numFmtId="1" xfId="0" applyNumberFormat="1" applyFont="1" applyFill="1" applyBorder="1" applyAlignment="1">
      <alignment horizontal="left" vertical="center"/>
    </xf>
    <xf fontId="5" fillId="0" borderId="6" numFmtId="0" xfId="0" applyFont="1" applyBorder="1" applyAlignment="1">
      <alignment horizontal="center" vertical="center"/>
    </xf>
    <xf fontId="1" fillId="2" borderId="13" numFmtId="1" xfId="0" applyNumberFormat="1" applyFont="1" applyFill="1" applyBorder="1" applyAlignment="1">
      <alignment horizontal="left" vertical="center"/>
    </xf>
    <xf fontId="5" fillId="0" borderId="13" numFmtId="0" xfId="0" applyFont="1" applyBorder="1" applyAlignment="1">
      <alignment horizontal="center" vertical="center"/>
    </xf>
    <xf fontId="1" fillId="2" borderId="1" numFmtId="1" xfId="0" applyNumberFormat="1" applyFont="1" applyFill="1" applyBorder="1" applyAlignment="1">
      <alignment horizontal="left" vertical="center"/>
    </xf>
    <xf fontId="1" fillId="2" borderId="2" numFmtId="1" xfId="0" applyNumberFormat="1" applyFont="1" applyFill="1" applyBorder="1" applyAlignment="1">
      <alignment horizontal="left" vertical="center"/>
    </xf>
    <xf fontId="1" fillId="2" borderId="3" numFmtId="1" xfId="0" applyNumberFormat="1" applyFont="1" applyFill="1" applyBorder="1" applyAlignment="1">
      <alignment horizontal="left" vertical="center"/>
    </xf>
    <xf fontId="5" fillId="0" borderId="14" numFmtId="0" xfId="0" applyFont="1" applyBorder="1" applyAlignment="1">
      <alignment horizontal="center" vertical="center"/>
    </xf>
    <xf fontId="1" fillId="2" borderId="7" numFmtId="1" xfId="0" applyNumberFormat="1" applyFont="1" applyFill="1" applyBorder="1" applyAlignment="1">
      <alignment horizontal="left" vertical="center"/>
    </xf>
    <xf fontId="1" fillId="2" borderId="9" numFmtId="1" xfId="0" applyNumberFormat="1" applyFont="1" applyFill="1" applyBorder="1" applyAlignment="1">
      <alignment horizontal="left" vertical="center"/>
    </xf>
    <xf fontId="1" fillId="2" borderId="8" numFmtId="1" xfId="0" applyNumberFormat="1" applyFont="1" applyFill="1" applyBorder="1" applyAlignment="1">
      <alignment horizontal="left" vertical="center"/>
    </xf>
    <xf fontId="1" fillId="2" borderId="6" numFmtId="1" xfId="0" applyNumberFormat="1" applyFont="1" applyFill="1" applyBorder="1" applyAlignment="1">
      <alignment vertical="center"/>
    </xf>
    <xf fontId="1" fillId="2" borderId="7" numFmtId="1" xfId="0" applyNumberFormat="1" applyFont="1" applyFill="1" applyBorder="1" applyAlignment="1">
      <alignment vertical="center" wrapText="1"/>
    </xf>
    <xf fontId="1" fillId="2" borderId="8" numFmtId="1" xfId="0" applyNumberFormat="1" applyFont="1" applyFill="1" applyBorder="1" applyAlignment="1">
      <alignment vertical="center" wrapText="1"/>
    </xf>
    <xf fontId="1" fillId="2" borderId="13" numFmtId="1" xfId="0" applyNumberFormat="1" applyFont="1" applyFill="1" applyBorder="1" applyAlignment="1">
      <alignment vertical="center"/>
    </xf>
    <xf fontId="1" fillId="2" borderId="11" numFmtId="1" xfId="0" applyNumberFormat="1" applyFont="1" applyFill="1" applyBorder="1" applyAlignment="1">
      <alignment vertical="center" wrapText="1"/>
    </xf>
    <xf fontId="1" fillId="2" borderId="12" numFmtId="1" xfId="0" applyNumberFormat="1" applyFont="1" applyFill="1" applyBorder="1" applyAlignment="1">
      <alignment vertical="center" wrapText="1"/>
    </xf>
    <xf fontId="1" fillId="2" borderId="7" numFmtId="1" xfId="0" applyNumberFormat="1" applyFont="1" applyFill="1" applyBorder="1" applyAlignment="1">
      <alignment horizontal="left" vertical="center" wrapText="1"/>
    </xf>
    <xf fontId="1" fillId="2" borderId="9" numFmtId="1" xfId="0" applyNumberFormat="1" applyFont="1" applyFill="1" applyBorder="1" applyAlignment="1">
      <alignment horizontal="left" vertical="center" wrapText="1"/>
    </xf>
    <xf fontId="1" fillId="2" borderId="8" numFmtId="1" xfId="0" applyNumberFormat="1" applyFont="1" applyFill="1" applyBorder="1" applyAlignment="1">
      <alignment horizontal="left" vertical="center" wrapText="1"/>
    </xf>
    <xf fontId="1" fillId="2" borderId="10" numFmtId="1" xfId="0" applyNumberFormat="1" applyFont="1" applyFill="1" applyBorder="1" applyAlignment="1">
      <alignment horizontal="left" vertical="center"/>
    </xf>
    <xf fontId="1" fillId="2" borderId="4" numFmtId="1" xfId="0" applyNumberFormat="1" applyFont="1" applyFill="1" applyBorder="1" applyAlignment="1">
      <alignment horizontal="left" vertical="center" wrapText="1"/>
    </xf>
    <xf fontId="1" fillId="2" borderId="0" numFmtId="1" xfId="0" applyNumberFormat="1" applyFont="1" applyFill="1" applyAlignment="1">
      <alignment horizontal="left" vertical="center" wrapText="1"/>
    </xf>
    <xf fontId="1" fillId="2" borderId="15" numFmtId="1" xfId="0" applyNumberFormat="1" applyFont="1" applyFill="1" applyBorder="1" applyAlignment="1">
      <alignment horizontal="left" vertical="center" wrapText="1"/>
    </xf>
    <xf fontId="5" fillId="0" borderId="10" numFmtId="0" xfId="0" applyFont="1" applyBorder="1" applyAlignment="1">
      <alignment horizontal="center" vertical="center"/>
    </xf>
    <xf fontId="1" fillId="2" borderId="11" numFmtId="1" xfId="0" applyNumberFormat="1" applyFont="1" applyFill="1" applyBorder="1" applyAlignment="1">
      <alignment horizontal="left" vertical="center" wrapText="1"/>
    </xf>
    <xf fontId="1" fillId="2" borderId="5" numFmtId="1" xfId="0" applyNumberFormat="1" applyFont="1" applyFill="1" applyBorder="1" applyAlignment="1">
      <alignment horizontal="left" vertical="center" wrapText="1"/>
    </xf>
    <xf fontId="1" fillId="2" borderId="12" numFmtId="1" xfId="0" applyNumberFormat="1" applyFont="1" applyFill="1" applyBorder="1" applyAlignment="1">
      <alignment horizontal="left" vertical="center" wrapText="1"/>
    </xf>
    <xf fontId="2" fillId="2" borderId="1" numFmtId="0" xfId="0" applyFont="1" applyFill="1" applyBorder="1" applyAlignment="1">
      <alignment horizontal="left" vertical="center" wrapText="1"/>
    </xf>
    <xf fontId="2" fillId="2" borderId="2" numFmtId="0" xfId="0" applyFont="1" applyFill="1" applyBorder="1" applyAlignment="1">
      <alignment horizontal="left" vertical="center" wrapText="1"/>
    </xf>
    <xf fontId="2" fillId="2" borderId="3" numFmtId="0" xfId="0" applyFont="1" applyFill="1" applyBorder="1" applyAlignment="1">
      <alignment horizontal="left" vertical="center" wrapText="1"/>
    </xf>
    <xf fontId="2" fillId="2" borderId="14" numFmtId="1" xfId="0" applyNumberFormat="1" applyFont="1" applyFill="1" applyBorder="1" applyAlignment="1">
      <alignment horizontal="center" vertical="center"/>
    </xf>
    <xf fontId="2" fillId="2" borderId="7" numFmtId="0" xfId="0" applyFont="1" applyFill="1" applyBorder="1" applyAlignment="1">
      <alignment horizontal="left" vertical="center" wrapText="1"/>
    </xf>
    <xf fontId="2" fillId="2" borderId="9" numFmtId="0" xfId="0" applyFont="1" applyFill="1" applyBorder="1" applyAlignment="1">
      <alignment horizontal="left" vertical="center" wrapText="1"/>
    </xf>
    <xf fontId="2" fillId="2" borderId="8" numFmtId="0" xfId="0" applyFont="1" applyFill="1" applyBorder="1" applyAlignment="1">
      <alignment horizontal="left" vertical="center" wrapText="1"/>
    </xf>
    <xf fontId="2" fillId="2" borderId="11" numFmtId="0" xfId="0" applyFont="1" applyFill="1" applyBorder="1" applyAlignment="1">
      <alignment horizontal="left" vertical="center" wrapText="1"/>
    </xf>
    <xf fontId="2" fillId="2" borderId="5" numFmtId="0" xfId="0" applyFont="1" applyFill="1" applyBorder="1" applyAlignment="1">
      <alignment horizontal="left" vertical="center" wrapText="1"/>
    </xf>
    <xf fontId="2" fillId="2" borderId="12" numFmtId="0" xfId="0" applyFont="1" applyFill="1" applyBorder="1" applyAlignment="1">
      <alignment horizontal="left" vertical="center" wrapText="1"/>
    </xf>
    <xf fontId="2" fillId="2" borderId="1" numFmtId="1" xfId="0" applyNumberFormat="1" applyFont="1" applyFill="1" applyBorder="1" applyAlignment="1">
      <alignment horizontal="center" vertical="center" wrapText="1"/>
    </xf>
    <xf fontId="2" fillId="2" borderId="2" numFmtId="1" xfId="0" applyNumberFormat="1" applyFont="1" applyFill="1" applyBorder="1" applyAlignment="1">
      <alignment horizontal="center" vertical="center" wrapText="1"/>
    </xf>
    <xf fontId="2" fillId="2" borderId="3" numFmtId="1" xfId="0" applyNumberFormat="1" applyFont="1" applyFill="1" applyBorder="1" applyAlignment="1">
      <alignment horizontal="center" vertical="center" wrapText="1"/>
    </xf>
    <xf fontId="8" fillId="0" borderId="0" numFmtId="0" xfId="0" applyFont="1" applyAlignment="1">
      <alignment horizontal="center"/>
    </xf>
    <xf fontId="8" fillId="0" borderId="14" numFmtId="0" xfId="0" applyFont="1" applyBorder="1" applyAlignment="1">
      <alignment horizontal="left" vertical="center" wrapText="1"/>
    </xf>
    <xf fontId="0" fillId="0" borderId="14" numFmtId="0" xfId="0" applyBorder="1" applyAlignment="1">
      <alignment horizontal="center"/>
    </xf>
    <xf fontId="0" fillId="0" borderId="7" numFmtId="0" xfId="0" applyBorder="1" applyAlignment="1">
      <alignment horizontal="left" vertical="center"/>
    </xf>
    <xf fontId="0" fillId="0" borderId="9" numFmtId="0" xfId="0" applyBorder="1" applyAlignment="1">
      <alignment horizontal="left" vertical="center"/>
    </xf>
    <xf fontId="0" fillId="0" borderId="14" numFmtId="0" xfId="0" applyBorder="1" applyAlignment="1">
      <alignment horizontal="center" vertical="center" wrapText="1"/>
    </xf>
    <xf fontId="0" fillId="0" borderId="11" numFmtId="0" xfId="0" applyBorder="1" applyAlignment="1">
      <alignment horizontal="left" vertical="center"/>
    </xf>
    <xf fontId="0" fillId="0" borderId="5" numFmtId="0" xfId="0" applyBorder="1" applyAlignment="1">
      <alignment horizontal="left" vertical="center"/>
    </xf>
    <xf fontId="0" fillId="0" borderId="7" numFmtId="0" xfId="0" applyBorder="1" applyAlignment="1">
      <alignment horizontal="left" vertical="center" wrapText="1"/>
    </xf>
    <xf fontId="0" fillId="0" borderId="9" numFmtId="0" xfId="0" applyBorder="1" applyAlignment="1">
      <alignment horizontal="left" vertical="center" wrapText="1"/>
    </xf>
    <xf fontId="0" fillId="0" borderId="8" numFmtId="0" xfId="0" applyBorder="1" applyAlignment="1">
      <alignment horizontal="left" vertical="center" wrapText="1"/>
    </xf>
    <xf fontId="0" fillId="0" borderId="4" numFmtId="0" xfId="0" applyBorder="1" applyAlignment="1">
      <alignment horizontal="left" vertical="center" wrapText="1"/>
    </xf>
    <xf fontId="0" fillId="0" borderId="0" numFmtId="0" xfId="0" applyAlignment="1">
      <alignment horizontal="left" vertical="center" wrapText="1"/>
    </xf>
    <xf fontId="0" fillId="0" borderId="15" numFmtId="0" xfId="0" applyBorder="1" applyAlignment="1">
      <alignment horizontal="left" vertical="center" wrapText="1"/>
    </xf>
    <xf fontId="0" fillId="0" borderId="11" numFmtId="0" xfId="0" applyBorder="1" applyAlignment="1">
      <alignment horizontal="left" vertical="center" wrapText="1"/>
    </xf>
    <xf fontId="0" fillId="0" borderId="5" numFmtId="0" xfId="0" applyBorder="1" applyAlignment="1">
      <alignment horizontal="left" vertical="center" wrapText="1"/>
    </xf>
    <xf fontId="0" fillId="0" borderId="12" numFmtId="0" xfId="0" applyBorder="1" applyAlignment="1">
      <alignment horizontal="left" vertical="center" wrapText="1"/>
    </xf>
    <xf fontId="0" fillId="0" borderId="1" numFmtId="0" xfId="0" applyBorder="1" applyAlignment="1">
      <alignment horizontal="center"/>
    </xf>
    <xf fontId="0" fillId="0" borderId="3" numFmtId="0" xfId="0" applyBorder="1" applyAlignment="1">
      <alignment horizontal="center"/>
    </xf>
    <xf fontId="0" fillId="0" borderId="7" numFmtId="0" xfId="0" applyBorder="1" applyAlignment="1">
      <alignment horizontal="center"/>
    </xf>
    <xf fontId="0" fillId="0" borderId="8" numFmtId="0" xfId="0" applyBorder="1" applyAlignment="1">
      <alignment horizontal="center"/>
    </xf>
    <xf fontId="0" fillId="0" borderId="11" numFmtId="0" xfId="0" applyBorder="1" applyAlignment="1">
      <alignment horizontal="center"/>
    </xf>
    <xf fontId="0" fillId="0" borderId="12" numFmtId="0" xfId="0" applyBorder="1" applyAlignment="1">
      <alignment horizontal="center"/>
    </xf>
    <xf fontId="0" fillId="0" borderId="0" numFmtId="0" xfId="0" applyAlignment="1">
      <alignment horizontal="center"/>
    </xf>
    <xf fontId="8" fillId="0" borderId="1" numFmtId="0" xfId="0" applyFont="1" applyBorder="1" applyAlignment="1">
      <alignment horizontal="left"/>
    </xf>
    <xf fontId="8" fillId="0" borderId="2" numFmtId="0" xfId="0" applyFont="1" applyBorder="1" applyAlignment="1">
      <alignment horizontal="left"/>
    </xf>
    <xf fontId="8" fillId="0" borderId="3" numFmtId="0" xfId="0" applyFont="1" applyBorder="1" applyAlignment="1">
      <alignment horizontal="left"/>
    </xf>
    <xf fontId="0" fillId="0" borderId="1" numFmtId="0" xfId="0" applyBorder="1" applyAlignment="1">
      <alignment horizontal="left"/>
    </xf>
    <xf fontId="0" fillId="0" borderId="2" numFmtId="0" xfId="0" applyBorder="1" applyAlignment="1">
      <alignment horizontal="left"/>
    </xf>
    <xf fontId="0" fillId="0" borderId="3" numFmtId="0" xfId="0" applyBorder="1"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2.xml"/><Relationship  Id="rId2" Type="http://schemas.openxmlformats.org/officeDocument/2006/relationships/worksheet" Target="worksheets/sheet1.xml"/><Relationship  Id="rId1" Type="http://schemas.microsoft.com/office/2017/10/relationships/person" Target="persons/person.xml"/></Relationships>
</file>

<file path=xl/drawings/_rels/drawing1.xml.rels><?xml version="1.0" encoding="UTF-8" standalone="yes"?><Relationships xmlns="http://schemas.openxmlformats.org/package/2006/relationships"></Relationships>
</file>

<file path=xl/drawings/drawing1.xml><?xml version="1.0" encoding="utf-8"?>
<xdr:wsDr xmlns:xdr="http://schemas.openxmlformats.org/drawingml/2006/spreadsheetDrawing" xmlns:a="http://schemas.openxmlformats.org/drawingml/2006/main" xmlns:r="http://schemas.openxmlformats.org/officeDocument/2006/relationships" xmlns:m="http://schemas.openxmlformats.org/officeDocument/2006/math" xmlns:w="http://schemas.openxmlformats.org/wordprocessingml/2006/main">
  <xdr:twoCellAnchor editAs="twoCell">
    <xdr:from>
      <xdr:col>11</xdr:col>
      <xdr:colOff>609990</xdr:colOff>
      <xdr:row>2</xdr:row>
      <xdr:rowOff>902</xdr:rowOff>
    </xdr:from>
    <xdr:to>
      <xdr:col>13</xdr:col>
      <xdr:colOff>602051</xdr:colOff>
      <xdr:row>3</xdr:row>
      <xdr:rowOff>895</xdr:rowOff>
    </xdr:to>
    <xdr:grpSp>
      <xdr:nvGrpSpPr>
        <xdr:cNvPr id="0" name=""/>
        <xdr:cNvGrpSpPr/>
      </xdr:nvGrpSpPr>
      <xdr:grpSpPr bwMode="auto">
        <a:xfrm>
          <a:off x="7839465" y="381902"/>
          <a:ext cx="1306511" cy="190493"/>
          <a:chOff x="7355861" y="381902"/>
          <a:chExt cx="1216705" cy="188695"/>
        </a:xfrm>
      </xdr:grpSpPr>
    </xdr:grpSp>
    <xdr:clientData/>
  </xdr:twoCellAnchor>
  <xdr:twoCellAnchor editAs="twoCell">
    <xdr:from>
      <xdr:col>11</xdr:col>
      <xdr:colOff>609990</xdr:colOff>
      <xdr:row>7</xdr:row>
      <xdr:rowOff>95252</xdr:rowOff>
    </xdr:from>
    <xdr:to>
      <xdr:col>13</xdr:col>
      <xdr:colOff>602051</xdr:colOff>
      <xdr:row>8</xdr:row>
      <xdr:rowOff>95244</xdr:rowOff>
    </xdr:to>
    <xdr:grpSp>
      <xdr:nvGrpSpPr>
        <xdr:cNvPr id="0" name=""/>
        <xdr:cNvGrpSpPr/>
      </xdr:nvGrpSpPr>
      <xdr:grpSpPr bwMode="auto">
        <a:xfrm>
          <a:off x="7839465" y="1428752"/>
          <a:ext cx="1306511" cy="190492"/>
          <a:chOff x="7355861" y="381874"/>
          <a:chExt cx="1216705" cy="188695"/>
        </a:xfrm>
      </xdr:grpSpPr>
    </xdr:grpSp>
    <xdr:clientData/>
  </xdr:twoCellAnchor>
  <xdr:twoCellAnchor editAs="twoCell">
    <xdr:from>
      <xdr:col>11</xdr:col>
      <xdr:colOff>609990</xdr:colOff>
      <xdr:row>9</xdr:row>
      <xdr:rowOff>95252</xdr:rowOff>
    </xdr:from>
    <xdr:to>
      <xdr:col>13</xdr:col>
      <xdr:colOff>602051</xdr:colOff>
      <xdr:row>10</xdr:row>
      <xdr:rowOff>95244</xdr:rowOff>
    </xdr:to>
    <xdr:grpSp>
      <xdr:nvGrpSpPr>
        <xdr:cNvPr id="0" name=""/>
        <xdr:cNvGrpSpPr/>
      </xdr:nvGrpSpPr>
      <xdr:grpSpPr bwMode="auto">
        <a:xfrm>
          <a:off x="7839465" y="1809752"/>
          <a:ext cx="1306511" cy="190492"/>
          <a:chOff x="7355861" y="381874"/>
          <a:chExt cx="1216705" cy="188695"/>
        </a:xfrm>
      </xdr:grpSpPr>
    </xdr:grpSp>
    <xdr:clientData/>
  </xdr:twoCellAnchor>
  <xdr:twoCellAnchor editAs="twoCell">
    <xdr:from>
      <xdr:col>11</xdr:col>
      <xdr:colOff>609990</xdr:colOff>
      <xdr:row>12</xdr:row>
      <xdr:rowOff>902</xdr:rowOff>
    </xdr:from>
    <xdr:to>
      <xdr:col>13</xdr:col>
      <xdr:colOff>602051</xdr:colOff>
      <xdr:row>13</xdr:row>
      <xdr:rowOff>894</xdr:rowOff>
    </xdr:to>
    <xdr:grpSp>
      <xdr:nvGrpSpPr>
        <xdr:cNvPr id="0" name=""/>
        <xdr:cNvGrpSpPr/>
      </xdr:nvGrpSpPr>
      <xdr:grpSpPr bwMode="auto">
        <a:xfrm>
          <a:off x="7839465" y="2286902"/>
          <a:ext cx="1306511" cy="190492"/>
          <a:chOff x="7355861" y="381870"/>
          <a:chExt cx="1216705" cy="188695"/>
        </a:xfrm>
      </xdr:grpSpPr>
    </xdr:grpSp>
    <xdr:clientData/>
  </xdr:twoCellAnchor>
  <xdr:twoCellAnchor editAs="twoCell">
    <xdr:from>
      <xdr:col>11</xdr:col>
      <xdr:colOff>609990</xdr:colOff>
      <xdr:row>15</xdr:row>
      <xdr:rowOff>99744</xdr:rowOff>
    </xdr:from>
    <xdr:to>
      <xdr:col>13</xdr:col>
      <xdr:colOff>602051</xdr:colOff>
      <xdr:row>16</xdr:row>
      <xdr:rowOff>99737</xdr:rowOff>
    </xdr:to>
    <xdr:grpSp>
      <xdr:nvGrpSpPr>
        <xdr:cNvPr id="0" name=""/>
        <xdr:cNvGrpSpPr/>
      </xdr:nvGrpSpPr>
      <xdr:grpSpPr bwMode="auto">
        <a:xfrm>
          <a:off x="7839465" y="2957245"/>
          <a:ext cx="1306511" cy="190492"/>
          <a:chOff x="7355861" y="381874"/>
          <a:chExt cx="1216705" cy="188695"/>
        </a:xfrm>
      </xdr:grpSpPr>
    </xdr:grpSp>
    <xdr:clientData/>
  </xdr:twoCellAnchor>
  <xdr:twoCellAnchor editAs="twoCell">
    <xdr:from>
      <xdr:col>11</xdr:col>
      <xdr:colOff>609631</xdr:colOff>
      <xdr:row>5</xdr:row>
      <xdr:rowOff>94893</xdr:rowOff>
    </xdr:from>
    <xdr:to>
      <xdr:col>13</xdr:col>
      <xdr:colOff>601692</xdr:colOff>
      <xdr:row>6</xdr:row>
      <xdr:rowOff>94885</xdr:rowOff>
    </xdr:to>
    <xdr:grpSp>
      <xdr:nvGrpSpPr>
        <xdr:cNvPr id="0" name=""/>
        <xdr:cNvGrpSpPr/>
      </xdr:nvGrpSpPr>
      <xdr:grpSpPr bwMode="auto">
        <a:xfrm>
          <a:off x="7839106" y="1047393"/>
          <a:ext cx="1306511" cy="190492"/>
          <a:chOff x="7355861" y="381874"/>
          <a:chExt cx="1216705" cy="188695"/>
        </a:xfrm>
      </xdr:grpSpPr>
    </xdr:grpSp>
    <xdr:clientData/>
  </xdr:twoCellAnchor>
</xdr:wsDr>
</file>

<file path=xl/persons/person.xml><?xml version="1.0" encoding="utf-8"?>
<personList xmlns="http://schemas.microsoft.com/office/spreadsheetml/2018/threadedcomments" xmlns:x="http://schemas.openxmlformats.org/spreadsheetml/2006/main">
  <person displayName="Gelu Gherghin" id="{2B13BEF7-05F8-5848-AC94-AE88DE164494}"/>
  <person displayName="Windows User" id="{6460662E-C72F-CABA-78D8-AA52900C3C71}"/>
</personList>
</file>

<file path=xl/theme/theme.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明朝"/>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1.xml><?xml version="1.0" encoding="utf-8"?>
<a:theme xmlns:a="http://schemas.openxmlformats.org/drawingml/2006/main" xmlns:r="http://schemas.openxmlformats.org/officeDocument/2006/relationships" xmlns:p="http://schemas.openxmlformats.org/presentation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Arial"/>
        <a:cs typeface="Arial"/>
      </a:majorFont>
      <a:minorFont>
        <a:latin typeface="Calibri"/>
        <a:ea typeface="Arial"/>
        <a:cs typeface="Arial"/>
      </a:minorFont>
    </a:fontScheme>
    <a:fmtScheme name="Office">
      <a:fillStyleLst>
        <a:solidFill>
          <a:schemeClr val="phClr"/>
        </a:solidFill>
        <a:gradFill>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gradFill>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gradFill>
        <a:gradFill>
          <a:gsLst>
            <a:gs pos="0">
              <a:schemeClr val="phClr">
                <a:tint val="80000"/>
                <a:satMod val="300000"/>
              </a:schemeClr>
            </a:gs>
            <a:gs pos="100000">
              <a:schemeClr val="phClr">
                <a:shade val="30000"/>
                <a:satMod val="200000"/>
              </a:schemeClr>
            </a:gs>
          </a:gsLst>
          <a:path path="circle"/>
        </a:gradFill>
      </a:bgFillStyleLst>
    </a:fmtScheme>
  </a:themeElements>
  <a:objectDefaults/>
</a:theme>
</file>

<file path=xl/threadedComments/threadedComment1.xml><?xml version="1.0" encoding="utf-8"?>
<ThreadedComments xmlns="http://schemas.microsoft.com/office/spreadsheetml/2018/threadedcomments" xmlns:x="http://schemas.openxmlformats.org/spreadsheetml/2006/main">
  <threadedComment ref="A4" personId="{6460662E-C72F-CABA-78D8-AA52900C3C71}" id="{00C70089-007D-4F40-A16E-003E003E0068}" done="0">
    <text xml:space="preserve">Gelu Gherghin:
Se introduce numele facultății
</text>
  </threadedComment>
  <threadedComment ref="A8" personId="{6460662E-C72F-CABA-78D8-AA52900C3C71}" id="{00E40055-00EA-4252-AB76-00B3002700F3}" done="0">
    <text xml:space="preserve">Gelu Gherghin:
Se introduce numele domeniului, conform ultimului nomenclator publicat
</text>
  </threadedComment>
  <threadedComment ref="A155" personId="{2B13BEF7-05F8-5848-AC94-AE88DE164494}" id="{00F40042-007E-410E-8A26-002400050021}" done="0">
    <text xml:space="preserve">Pachetele optionale vor primi la cod litera X în locul limbii de predare. De exemplu: MLX0001, MLX0002, MLX0003, etc. pentru Facultatea de Matematică și Informatică
</text>
  </threadedComment>
  <threadedComment ref="P4" personId="{2B13BEF7-05F8-5848-AC94-AE88DE164494}" id="{0075003F-0001-40AC-82A5-00FC00EA00E6}" done="0">
    <text xml:space="preserve">
Date preluate automat din tabelele cu discipline pe semestre. Nu introduceți manual.
Valoarea de minim 22 ore/săptămână se aplică majorității domeniilor, dar unele standarde specifice prevăd alte valori. Verificați standardul domeniului dumneavoastră.
</text>
  </threadedComment>
  <threadedComment ref="A167" personId="{2B13BEF7-05F8-5848-AC94-AE88DE164494}" id="{00CC0037-002A-4F96-B468-009E00760087}" done="0">
    <text xml:space="preserve">Pachetele optionale vor primi la cod litera X în locul limbii de predare. De exemplu: MLX0001, MLX0002, MLX0003, etc. pentru Facultatea de Matematică și Informatică
</text>
  </threadedComment>
  <threadedComment ref="A10" personId="{6460662E-C72F-CABA-78D8-AA52900C3C71}" id="{009B0076-0093-42C9-8DB7-004800AB0092}" done="0">
    <text xml:space="preserve">Gelu Gherghin:
Se introduce limba de predare, așa cum apare în H.G. -ul din care luați denumirea programului
</text>
  </threadedComment>
  <threadedComment ref="A88" personId="{2B13BEF7-05F8-5848-AC94-AE88DE164494}" id="{0021004A-001D-46C2-A163-007400680035}" done="0">
    <text xml:space="preserve">Nu modificați nimic în acest rând alocat Limbii străine și nu introduceți alte rânduri pentru fiecare limba străină. Cel mult se poate introduce un cod generic, dar NU codurile și denumirile tuturor limbilor. Acestea se vor detalia în primul rând de sub tabel
</text>
  </threadedComment>
  <threadedComment ref="A72" personId="{2B13BEF7-05F8-5848-AC94-AE88DE164494}" id="{0073005A-0009-4FAE-9BDB-008E008E00D2}" done="0">
    <text xml:space="preserve">Nu modificați nimic legat de disciplina Educație Fizică. Cele două credite pentru această disciplină trebuie alocate suplimentar celor 30 de credite ale semestrului.
</text>
  </threadedComment>
  <threadedComment ref="S4" personId="{2B13BEF7-05F8-5848-AC94-AE88DE164494}" id="{004C008C-0020-4264-8DFB-0037008600C9}" done="0">
    <text xml:space="preserve">
Date preluate automat din tabelele cu discipline pe semestre. Nu introduceți manual.
Valoarea de minim 22 ore/săptămână se aplică majorității domeniilor, dar unele standarde specifice prevăd alte valori. Verificați standardul domeniului dumneavoastră.
</text>
  </threadedComment>
  <threadedComment ref="P5" personId="{2B13BEF7-05F8-5848-AC94-AE88DE164494}" id="{00F50005-00C2-4163-920A-008F00DD00C5}" done="0">
    <text xml:space="preserve">
Date preluate automat din tabelele cu discipline pe semestre. Nu introduceți manual.
Valoarea de minim 22 ore/săptămână se aplică majorității domeniilor, dar unele standarde specifice prevăd alte valori. Verificați standardul domeniului dumneavoastră.
</text>
  </threadedComment>
  <threadedComment ref="A5" personId="{6460662E-C72F-CABA-78D8-AA52900C3C71}" id="{00D2007A-0020-46B6-8FE9-004300B5005F}" done="0">
    <text xml:space="preserve">Gelu Gherghin:
Se introduce numele domeniului, conform ultimului nomenclator publicat
</text>
  </threadedComment>
  <threadedComment ref="S5" personId="{2B13BEF7-05F8-5848-AC94-AE88DE164494}" id="{00CE00A9-005A-4E47-AFBB-00DB001500E8}" done="0">
    <text xml:space="preserve">
Date preluate automat din tabelele cu discipline pe semestre. Nu introduceți manual.
Valoarea de minim 22 ore/săptămână se aplică majorității domeniilor, dar unele standarde specifice prevăd alte valori. Verificați standardul domeniului dumneavoastră.
</text>
  </threadedComment>
  <threadedComment ref="A261" personId="{2B13BEF7-05F8-5848-AC94-AE88DE164494}" id="{0081007F-0032-4E40-A97E-002B000A0003}" done="0">
    <text xml:space="preserve">Pentru ca procentul calculat automat să fie corect, ștergeți toate rândurile din tabel rămase necompletate.
</text>
  </threadedComment>
  <threadedComment ref="U198" personId="{2B13BEF7-05F8-5848-AC94-AE88DE164494}" id="{000D00DC-0001-420E-9CB9-000B00040087}" done="0">
    <text xml:space="preserve">SE RECOMANDA CA TOATE DISCIPLINELE DINTR-UN PACHET DE OPȚIONALE SĂ FIE DE ACELAȘI TIP. 
În caz contrar, în tabelele din anexa planului de învățământ pachetul va fi raportat în tabelul aferent tipului de curs care se regăsește cel mai frecvent în pachet. 
De exemplu, un pachet cu 2 DF și 1 DS se va raporta în tabelul DF. Un pachet cu 2 DF și 4 DS se va raporta în tabelul DS. 
</text>
  </threadedComment>
  <threadedComment ref="O44" personId="{2B13BEF7-05F8-5848-AC94-AE88DE164494}" id="{007D0032-0085-4DC3-B9FB-006300A5001C}" done="0">
    <text xml:space="preserve">În coloanele orelor alocate studiului (F, I,T) sunt formule de calcul. Nu interveniți în aceste celule, valorile se vor calcula automat.
</text>
  </threadedComment>
  <threadedComment ref="M32" personId="{2B13BEF7-05F8-5848-AC94-AE88DE164494}" id="{006300E9-00DE-4860-89E9-008000070092}" done="0">
    <text xml:space="preserve">Introduceți cel puțin trei denumiri de instituții europene de învățământ superior
</text>
  </threadedComment>
  <threadedComment ref="O198" personId="{2B13BEF7-05F8-5848-AC94-AE88DE164494}" id="{006700F5-0009-4DEE-AC30-008500550041}" done="0">
    <text xml:space="preserve">În coloanele orelor alocate studiului (F, I,T) sunt formule de calcul. Nu interveniți în aceste celule, valorile se vor calcula automat.
</text>
  </threadedComment>
  <threadedComment ref="P6" personId="{2B13BEF7-05F8-5848-AC94-AE88DE164494}" id="{00750022-001D-44A1-AE72-00C9001B00FF}" done="0">
    <text xml:space="preserve">
Date preluate automat din tabelele cu discipline pe semestre. Nu introduceți manual.
Valoarea de minim 22 ore/săptămână se aplică majorității domeniilor, dar unele standarde specifice prevăd alte valori. Verificați standardul domeniului dumneavoastră.
</text>
  </threadedComment>
  <threadedComment ref="B132" personId="{2B13BEF7-05F8-5848-AC94-AE88DE164494}" id="{00A8005D-0059-46AF-91A7-00D4000D00BA}" done="0">
    <text xml:space="preserve">Denumirile disciplinelor se trec în limbile română, engleză și dacă este cazul, în limba în care a fost acreditat programul (maghiară sau germană)
</text>
  </threadedComment>
  <threadedComment ref="A109" personId="{2B13BEF7-05F8-5848-AC94-AE88DE164494}" id="{00CD0054-0086-4656-87A7-002500F60078}" done="0">
    <text xml:space="preserve">
Treceți aici codul generic al pachetului opțional, nu codul unei disicpline din pachet. Nu multiplicați inutil rîndurile ca să introduceți toate disciplinele opționale din pachet, acestea se vor detalia în tabelul de opționale.
Pachetele optionale vor primi la cod litera X în locul limbii de predare. De exemplu: VLX0001, VLX0002, VLX0003, etc. pentru Facultatea de Teatru și Televiziune
</text>
  </threadedComment>
  <threadedComment ref="A22" personId="{2B13BEF7-05F8-5848-AC94-AE88DE164494}" id="{006B0084-0099-4248-B847-004E000B0092}" done="0">
    <text xml:space="preserve">Numărul de credite la examenul de licență depinde de numărul probelor.
</text>
  </threadedComment>
  <threadedComment ref="A11" personId="{6460662E-C72F-CABA-78D8-AA52900C3C71}" id="{00830089-00CA-4C8A-B9C4-002600570010}" done="0">
    <text xml:space="preserve">Gelu Gherghin:
Se introduce titlul absolventului, conform ultimului H.G. referitor la titluri publicat
</text>
  </threadedComment>
  <threadedComment ref="O60" personId="{2B13BEF7-05F8-5848-AC94-AE88DE164494}" id="{002500B7-00AD-418C-91D7-0048004D0077}" done="0">
    <text xml:space="preserve">În coloanele orelor alocate studiului (F, I,T) sunt formule de calcul. Nu interveniți în aceste celule, valorile se vor calcula automat.
</text>
  </threadedComment>
  <threadedComment ref="M16" personId="{2B13BEF7-05F8-5848-AC94-AE88DE164494}" id="{00F20061-0060-4DE9-8E92-007200DF0023}" done="0">
    <text xml:space="preserve">
În această secțiune puteți adăuga câte rânduri sunt necesare, păstrând o aranjare decentă în pagină. 
Lucrați cât mai simplu, să nu fie nevoie de multe rânduri. În mod obligatoriu se trece numărul și codul pachetului. Folosiți terminologia din machetă, adică "Se alege o disciplină (1) din pachetul  opțional 1 (cod pachet)" sau "Se aleg două discipline (1 și 2) din pachetul  opțional 1 (cod pachet)" sau "Se alege câte o disciplină  (1 și 2) din pachetele optionale 1 (cod pachet), 2 (cod pachet) și două discipline (3 și 4) din pachetul  opțional 3 (cod pachet)".
Nu are sens să trecem aici codul fiecărei discipline din pachet, acelea vor fi detaliate oricum în tabelul opționalelor. Aici doar ar încărca inutil pagina de gardă și ar putea altera aranjarea în pagină.
Pachetele optionale vor primi la cod litera X în locul limbii de predare. De exemplu: VLX0001, VLX0002, VLX0003, etc. pentru Facultatea de Teatru și Televiziune
</text>
  </threadedComment>
  <threadedComment ref="A17" personId="{6460662E-C72F-CABA-78D8-AA52900C3C71}" id="{0005004B-003D-46EC-9ECB-008200C800F8}" done="0">
    <text xml:space="preserve">Gelu Gherghin:
nr. credite obligatorii + nr. credite opționale trebuie să dea 180
</text>
  </threadedComment>
  <threadedComment ref="A55" personId="{2B13BEF7-05F8-5848-AC94-AE88DE164494}" id="{003700A4-0033-4D42-8C26-009F00630099}" done="0">
    <text xml:space="preserve">Nu modificați nimic legat de disciplina Educație Fizică. Cele două credite pentru această disciplină trebuie alocate suplimentar celor 30 de credite ale semestrului.
</text>
  </threadedComment>
  <threadedComment ref="B152" personId="{2B13BEF7-05F8-5848-AC94-AE88DE164494}" id="{007F00BB-0023-4FD3-8168-002400C500F5}" done="0">
    <text xml:space="preserve">Denumirea disciplinelelor se trece în limbile română, engleză și, dacă este cazul,  în limba de predare a programului (maghiară sau germană)
</text>
  </threadedComment>
  <threadedComment ref="A20" personId="{6460662E-C72F-CABA-78D8-AA52900C3C71}" id="{009A0065-003F-44A6-B27E-00EC00170009}" done="0">
    <text xml:space="preserve">Gelu Gherghin:
În cazul în care creditele alocate Limbii străine sunt suplimentare celor 180, rândul referitor la aceasta trebuie mutat mai jos de "Și"
</text>
  </threadedComment>
  <threadedComment ref="A393" personId="{2B13BEF7-05F8-5848-AC94-AE88DE164494}" id="{00A700EE-000A-4097-A657-009400E60019}" done="0">
    <text xml:space="preserve">Pentru ca procentul calculat automat să fie corect, ștergeți toate rândurile din tabel rămase necompletate.
</text>
  </threadedComment>
  <threadedComment ref="B44" personId="{2B13BEF7-05F8-5848-AC94-AE88DE164494}" id="{00A30094-00DE-4C68-A9E6-00FE005A00F3}" done="0">
    <text xml:space="preserve">Denumirile disciplinelor se trec în limbile română, engleză și dacă este cazul, în limba în care a fost acreditat programul (maghiară sau germană)
</text>
  </threadedComment>
  <threadedComment ref="O152" personId="{2B13BEF7-05F8-5848-AC94-AE88DE164494}" id="{000F0053-008F-414C-AE46-002900FE0010}" done="0">
    <text xml:space="preserve">În coloanele orelor alocate studiului (F, I,T) sunt formule de calcul. Nu interveniți în aceste celule, valorile se vor calcula automat.
</text>
  </threadedComment>
  <threadedComment ref="B60" personId="{2B13BEF7-05F8-5848-AC94-AE88DE164494}" id="{00810076-00B1-4853-8941-002B00F600AC}" done="0">
    <text xml:space="preserve">Denumirile disciplinelor se trec în limbile română, engleză și dacă este cazul, în limba în care a fost acreditat programul (maghiară sau germană)
</text>
  </threadedComment>
  <threadedComment ref="R44" personId="{2B13BEF7-05F8-5848-AC94-AE88DE164494}" id="{007000FF-000E-4856-8790-00310016003B}" done="0">
    <text xml:space="preserve">Pentru fiecare disciplină alegeți o singură formă de evaluare. Conform regulamentului ECTS, cel puțin 50% dintre disciplinele unui semestru  trebuie evaluate prin Examen (adică E&gt;= C+VP)
</text>
  </threadedComment>
  <threadedComment ref="O77" personId="{2B13BEF7-05F8-5848-AC94-AE88DE164494}" id="{008E00E0-000E-4D12-84B3-0007006400C3}" done="0">
    <text xml:space="preserve">În coloanele orelor alocate studiului (F, I,T) sunt formule de calcul. Nu interveniți în aceste celule, valorile se vor calcula automat.
</text>
  </threadedComment>
  <threadedComment ref="U44" personId="{2B13BEF7-05F8-5848-AC94-AE88DE164494}" id="{000E0066-004E-4135-AF76-0088005F002E}" done="0">
    <text xml:space="preserve">Alegeți Tipul disciplinei din standardul specific ARACIS
</text>
  </threadedComment>
  <threadedComment ref="R60" personId="{2B13BEF7-05F8-5848-AC94-AE88DE164494}" id="{00620086-005D-4B68-9C4C-00F7009E001A}" done="0">
    <text xml:space="preserve">Pentru fiecare disciplină alegeți o singură formă de evaluare. Conform regulamentului ECTS, cel puțin 50% dintre disciplinele unui semestru  trebuie evaluate prin Examen (adică E&gt;= C+VP)
</text>
  </threadedComment>
  <threadedComment ref="U60" personId="{2B13BEF7-05F8-5848-AC94-AE88DE164494}" id="{007D00DD-003F-4446-A305-0036002D007C}" done="0">
    <text xml:space="preserve">Alegeți Tipul disciplinei din standardul specific ARACIS
</text>
  </threadedComment>
  <threadedComment ref="A150" personId="{2B13BEF7-05F8-5848-AC94-AE88DE164494}" id="{00F10007-00AE-4D2C-971C-00FD007500D9}" done="0">
    <text xml:space="preserve">Pentru ca o disciplină să fie opțională, fiecare pachet trebuie să conțină cel puțin n+1 opțiuni, unde n este numărul de discipline care se aleg din pachet. În caz contrar, opționalul este, de fapt, obligatoriu. De exemplu, dacă dintr-un pachet se alege o disciplină, trebuie să existe cel puțin 2 discipline/pachet; dacă se aleg două, trebuie cel puțin 3 discipline/pachet, etc.
</text>
  </threadedComment>
  <threadedComment ref="B77" personId="{2B13BEF7-05F8-5848-AC94-AE88DE164494}" id="{00CB0066-00C9-47A1-A255-00C100DA0037}" done="0">
    <text xml:space="preserve">Denumirile disciplinelor se trec în limbile română, engleză și dacă este cazul, în limba în care a fost acreditat programul (maghiară sau germană)
</text>
  </threadedComment>
  <threadedComment ref="A159" personId="{2B13BEF7-05F8-5848-AC94-AE88DE164494}" id="{00BF00C6-00D6-4779-9C50-00D900D100FA}" done="0">
    <text xml:space="preserve">Pachetele optionale vor primi la cod litera X în locul limbii de predare. De exemplu: MLX0001, MLX0002, MLX0003, etc. pentru Facultatea de Matematică și Informatică
</text>
  </threadedComment>
  <threadedComment ref="R77" personId="{2B13BEF7-05F8-5848-AC94-AE88DE164494}" id="{003A0009-0019-4426-BA04-002600CE00C5}" done="0">
    <text xml:space="preserve">Pentru fiecare disciplină alegeți o singură formă de evaluare. Conform regulamentului ECTS, cel puțin 50% dintre disciplinele unui semestru  trebuie evaluate prin Examen (adică E&gt;= C+VP)
</text>
  </threadedComment>
  <threadedComment ref="U77" personId="{2B13BEF7-05F8-5848-AC94-AE88DE164494}" id="{000E00B0-00B7-4320-9738-00AF00030046}" done="0">
    <text xml:space="preserve">Alegeți Tipul disciplinei din standardul specific ARACIS
</text>
  </threadedComment>
  <threadedComment ref="A89" personId="{2B13BEF7-05F8-5848-AC94-AE88DE164494}" id="{00A000FD-00A7-492C-A25C-006B0030002A}" done="0">
    <text xml:space="preserve">
Treceți aici codul generic al pachetului opțional, nu codul unei disicpline din pachet. Nu multiplicați inutil rîndurile ca să introduceți toate disciplinele opționale din pachet, acestea se vor detalia în tabelul de opționale.
Pachetele optionale vor primi la cod litera X în locul limbii de predare. De exemplu: VLX0001, VLX0002, VLX0003, etc. pentru Facultatea de Teatru și Televiziune
</text>
  </threadedComment>
  <threadedComment ref="O132" personId="{2B13BEF7-05F8-5848-AC94-AE88DE164494}" id="{00EC0008-00C6-4F42-BA38-00D1001D0014}" done="0">
    <text xml:space="preserve">În coloanele orelor alocate studiului (F, I,T) sunt formule de calcul. Nu interveniți în aceste celule, valorile se vor calcula automat.
</text>
  </threadedComment>
  <threadedComment ref="A91" personId="{2B13BEF7-05F8-5848-AC94-AE88DE164494}" id="{00C300F3-0057-4880-934E-001E000E00EE}" done="0">
    <text xml:space="preserve">Gelu Gherghin: 
Treceți aici toate limbilie străine pe care studenții le pot alege, împreună cu codurile aferente. ACESTEA SUNT LIMBILE STRĂINE DIN OFERTA DLSS, CU CODURILE AFERENTE SEMESTRULUI III. DACĂ LA ACEASTĂ SPECIALIZARE LIMBA STRĂINĂ SE STUDIAZĂ ÎN ALT SEMESTRU, ATUNCI VĂ ROG SĂ FACEȚI MODIFICĂRILE NECESARE.
</text>
  </threadedComment>
  <threadedComment ref="B96" personId="{2B13BEF7-05F8-5848-AC94-AE88DE164494}" id="{00720008-001D-43F8-82D6-0006009E0074}" done="0">
    <text xml:space="preserve">Denumirile disciplinelor se trec în limbile română, engleză și dacă este cazul, în limba în care a fost acreditat programul (maghiară sau germană)
</text>
  </threadedComment>
  <threadedComment ref="O96" personId="{2B13BEF7-05F8-5848-AC94-AE88DE164494}" id="{00EF003C-00FB-4EE4-A4F3-0028006300AA}" done="0">
    <text xml:space="preserve">În coloanele orelor alocate studiului (F, I,T) sunt formule de calcul. Nu interveniți în aceste celule, valorile se vor calcula automat.
</text>
  </threadedComment>
  <threadedComment ref="R96" personId="{2B13BEF7-05F8-5848-AC94-AE88DE164494}" id="{008100F5-0025-4972-A10E-002A00BD0043}" done="0">
    <text xml:space="preserve">Pentru fiecare disciplină alegeți o singură formă de evaluare. Conform regulamentului ECTS, cel puțin 50% dintre disciplinele unui semestru  trebuie evaluate prin Examen (adică E&gt;= C+VP)
</text>
  </threadedComment>
  <threadedComment ref="B198" personId="{2B13BEF7-05F8-5848-AC94-AE88DE164494}" id="{002B0012-0050-4099-A964-008A0059001C}" done="0">
    <text xml:space="preserve">Denumirile disciplinelor se trec în limbile română, engleză și dacă este cazul, în limba în care a fost acreditat programul (maghiară sau germană)
</text>
  </threadedComment>
  <threadedComment ref="B275" personId="{2B13BEF7-05F8-5848-AC94-AE88DE164494}" id="{000000F7-0022-450C-BB6A-00A5008A00E8}" done="0">
    <text xml:space="preserve">
ÎN ACEST TABEL NU SE INTRODUC DATE DIN TASTATURA. 
Pentru a completa tabelul, veți proceda astfel:
În fiecare celulă din coloana marcată cu galben veți alege cu mouse-ul o disciplină din lista celor deja introduse în tabelele aferente semestrelor. Datele  respectivei discipline vor apărea automat și în acest tabel, deoarece celulele coloanelor J,K,L,M,N,O,P,Q,R,S,T conțin formule de preluare automată. 
Dacă inserați rânduri noi în tabel, copiați conținutul unui rând existent în rândul nou, pentru a avea formulele de preluare automată și în noile rânduri.
</text>
  </threadedComment>
  <threadedComment ref="O115" personId="{2B13BEF7-05F8-5848-AC94-AE88DE164494}" id="{008D006C-0059-4C32-A802-00BA001F005E}" done="0">
    <text xml:space="preserve">În coloanele orelor alocate studiului (F, I,T) sunt formule de calcul. Nu interveniți în aceste celule, valorile se vor calcula automat.
</text>
  </threadedComment>
  <threadedComment ref="A414" personId="{2B13BEF7-05F8-5848-AC94-AE88DE164494}" id="{005F009F-0013-46AF-9C0A-0028003B00F4}" done="0">
    <text xml:space="preserve">Recomandăm ca tabelul cu Modulul Pedagogic să fie trecut pe o pagină separată, după Bilanțul General.
</text>
  </threadedComment>
  <threadedComment ref="A127" personId="{2B13BEF7-05F8-5848-AC94-AE88DE164494}" id="{00AC0032-00FA-439D-9BD5-00640058005B}" done="0">
    <text xml:space="preserve">
Treceți aici codul generic al pachetului opțional, nu codul unei disicpline din pachet. Nu multiplicați inutil rîndurile ca să introduceți toate disciplinele opționale din pachet, acestea se vor detalia în tabelul de opționale.
Pachetele optionale vor primi la cod litera X în locul limbii de predare. De exemplu: VLX0001, VLX0002, VLX0003, etc. pentru Facultatea de Teatru și Televiziune
</text>
  </threadedComment>
  <threadedComment ref="R132" personId="{2B13BEF7-05F8-5848-AC94-AE88DE164494}" id="{0052007D-0081-4EBD-9A83-007800980092}" done="0">
    <text xml:space="preserve">Pentru fiecare disciplină alegeți o singură formă de evaluare. Conform regulamentului ECTS, cel puțin 50% dintre disciplinele unui semestru  trebuie evaluate prin Examen (adică E&gt;= C+VP)
</text>
  </threadedComment>
  <threadedComment ref="J152" personId="{2B13BEF7-05F8-5848-AC94-AE88DE164494}" id="{003C0096-0044-449B-8302-00B9004800B0}" done="0">
    <text xml:space="preserve">TOATE DISCIPLINELE DINTR-UN PACHET TREBUIE SĂ AIBĂ ACELAȘI NUMĂR DE CREDITE (încât un student să poată acumula 30  de credite/semestru,  indiferent de opțiune)
</text>
  </threadedComment>
  <threadedComment ref="U152" personId="{2B13BEF7-05F8-5848-AC94-AE88DE164494}" id="{008A00C6-0040-406B-B0FD-00270021000F}" done="0">
    <text xml:space="preserve">SE RECOMANDA CA TOATE DISCIPLINELE DINTR-UN PACHET DE OPȚIONALE SĂ FIE DE ACELAȘI TIP. 
În caz contrar, în tabelele din anexa planului de învățământ pachetul va fi raportat în tabelul aferent tipului de curs care se regăsește cel mai frecvent în pachet. 
De exemplu, un pachet cu 2 DF și 1 DS se va raporta în tabelul DF. Un pachet cu 2 DF și 4 DS se va raporta în tabelul DS. 
</text>
  </threadedComment>
  <threadedComment ref="R152" personId="{2B13BEF7-05F8-5848-AC94-AE88DE164494}" id="{00E500EB-0073-4AC6-8656-00BE00720094}" done="0">
    <text xml:space="preserve">Pentru fiecare disciplină alegeți o singură formă de evaluare. 
</text>
  </threadedComment>
  <threadedComment ref="A108" personId="{2B13BEF7-05F8-5848-AC94-AE88DE164494}" id="{00DB0039-0072-482A-B5FE-000600D10079}" done="0">
    <text xml:space="preserve">Nu modificați nimic în acest rând alocat Limbii străine și nu introduceți alte rânduri pentru fiecare limba străină. Cel mult se poate introduce un cod generic, dar NU codurile și denumirile tuturor limbilor. Acestea se vor detalia în primul rând de sub tabel
</text>
  </threadedComment>
  <threadedComment ref="U96" personId="{2B13BEF7-05F8-5848-AC94-AE88DE164494}" id="{00BD00D3-0080-4FD5-B3E5-006E0085000E}" done="0">
    <text xml:space="preserve">Alegeți Tipul disciplinei din standardul specific ARACIS
</text>
  </threadedComment>
  <threadedComment ref="R115" personId="{2B13BEF7-05F8-5848-AC94-AE88DE164494}" id="{00F90017-005A-499B-A643-00620078000B}" done="0">
    <text xml:space="preserve">Pentru fiecare disciplină alegeți o singură formă de evaluare. Conform regulamentului ECTS, cel puțin 50% dintre disciplinele unui semestru  trebuie evaluate prin Examen (adică E&gt;= C+VP)
</text>
  </threadedComment>
  <threadedComment ref="A163" personId="{2B13BEF7-05F8-5848-AC94-AE88DE164494}" id="{00E80019-004A-44CE-B872-008B00CB00A1}" done="0">
    <text xml:space="preserve">Pachetele optionale vor primi la cod litera X în locul limbii de predare. De exemplu: MLX0001, MLX0002, MLX0003, etc. pentru Facultatea de Matematică și Informatică
</text>
  </threadedComment>
  <threadedComment ref="R184" personId="{2B13BEF7-05F8-5848-AC94-AE88DE164494}" id="{00030009-0025-49E7-BBF6-00D20052001F}" done="0">
    <text xml:space="preserve">
ATENȚIE!
Formulele de total/coloană și de procent opționale sunt implementate pentru situația tipică în care se alege o singură disciplină din fiecare cele șase pachete.
Dacă se adaugă pachete suplimentare sau în situația particulară în care dintr-un pachet se alege mai mult de o disciplină, acest lucru trebuie să se reflecte în formulele de total pe coloane și în formula de calcul al procentului.
</text>
  </threadedComment>
  <threadedComment ref="A173" personId="{2B13BEF7-05F8-5848-AC94-AE88DE164494}" id="{0092008B-0053-4554-AC34-005D003D001F}" done="0">
    <text xml:space="preserve">Pachetele optionale vor primi la cod litera X în locul limbii de predare. De exemplu: MLX0001, MLX0002, MLX0003, etc. pentru Facultatea de Matematică și Informatică
</text>
  </threadedComment>
  <threadedComment ref="A187" personId="{2B13BEF7-05F8-5848-AC94-AE88DE164494}" id="{001B0053-0095-44CF-80B6-003900D5001A}" done="0">
    <text xml:space="preserve">Procentul de ore fizice trebuie să se încadreze în intervalul impus de standardul ARACIS specific domeniului în care se încadrează specializarea. Dacă nu se obține o valoare între aceste limite, va trebui să introduceți opțiuni suplimentare: fie pachete suplimentare, fie posibilitatea ca studenâii să aleagă mai multe discipine din fiecare pachet.
</text>
  </threadedComment>
  <threadedComment ref="R198" personId="{2B13BEF7-05F8-5848-AC94-AE88DE164494}" id="{002E00BF-0003-404A-8F0F-0040004E003E}" done="0">
    <text xml:space="preserve">Pentru fiecare disciplină alegeți o singură formă de evaluare. 
</text>
  </threadedComment>
  <threadedComment ref="A178" personId="{2B13BEF7-05F8-5848-AC94-AE88DE164494}" id="{001500B5-0053-4641-8404-0069006F001B}" done="0">
    <text xml:space="preserve">Pachetele optionale vor primi la cod litera X în locul limbii de predare. De exemplu: MLX0001, MLX0002, MLX0003, etc. pentru Facultatea de Matematică și Informatică
</text>
  </threadedComment>
  <threadedComment ref="A209" personId="{2B13BEF7-05F8-5848-AC94-AE88DE164494}" id="{00F900EA-00D2-4CA0-9424-001B0086004C}" done="0">
    <text xml:space="preserve">Procentul de ore fizice trebuie să se încadreze în intervalul impus de standardul ARACIS specific domeniului în care se încadrează specializarea.
</text>
  </threadedComment>
  <threadedComment ref="A111" personId="{2B13BEF7-05F8-5848-AC94-AE88DE164494}" id="{00E700FB-00B5-4FCB-87C9-008300D000B1}" done="0">
    <text xml:space="preserve">Gelu Gherghin: 
Treceți aici toate limbilie străine pe care studenții le pot alege, împreună cu codurile aferente. ACESTEA SUNT LIMBILE STRĂINE DIN OFERTA DLSS, CU CODURILE AFERENTE SEMESTRULUI IV. DACĂ LA ACEASTĂ SPECIALIZARE LIMBA STRĂINĂ SE STUDIAZĂ ÎN ALT SEMESTRU, ATUNCI VĂ ROG SĂ FACEȚI MODIFICĂRILE NECESARE.
</text>
  </threadedComment>
  <threadedComment ref="A269" personId="{2B13BEF7-05F8-5848-AC94-AE88DE164494}" id="{00C600C3-00FC-4FBB-8946-005800270001}" done="0">
    <text xml:space="preserve">Acest tabel se va utiliza numai pentru domeniile pentru care standardele specifice prevăd Discipline de Domeniu (DD): 
Științe inginerești, Științe economice, Arte, Educație fizică și sport, Științe sociale, politice și ale comunicării.
Dacă programul de studii nu este incadrat într-unul din domeniile care au DD, ștergeți acest tabel cu totul din planul de învățământ.
</text>
  </threadedComment>
  <threadedComment ref="B243" personId="{2B13BEF7-05F8-5848-AC94-AE88DE164494}" id="{006A005B-00FA-49CF-A71B-0016001700E4}" done="0">
    <text xml:space="preserve">
ÎN ACEST TABEL NU SE INTRODUC DATE DIN TASTATURA. 
Pentru a completa tabelul, veți proceda astfel:
În fiecare celulă din coloana marcată cu galben veți alege cu mouse-ul o disciplină din lista celor deja introduse în tabelele aferente semestrelor. Datele  respectivei discipline vor apărea automat și în acest tabel, deoarece celulele coloanelor J,K,L,M,N,O,P,Q,R,S,T conțin formule de preluare automată. 
Dacă inserați rânduri noi în tabel, copiați conținutul unui rând existent în rândul nou, pentru a avea formulele de preluare automată și în noile rânduri.
</text>
  </threadedComment>
  <threadedComment ref="A294" personId="{2B13BEF7-05F8-5848-AC94-AE88DE164494}" id="{00AE008F-00EA-4374-A9B5-00E100010059}" done="0">
    <text xml:space="preserve">Pentru ca procentul calculat automat să fie corect, ștergeți toate rândurile din tabel rămase necompletate.
</text>
  </threadedComment>
  <threadedComment ref="B312" personId="{2B13BEF7-05F8-5848-AC94-AE88DE164494}" id="{009B00B7-0019-4B02-BD44-002B0052009B}" done="0">
    <text xml:space="preserve">
ÎN ACEST TABEL NU SE INTRODUC DATE DIN TASTATURA. 
Pentru a completa tabelul, veți proceda astfel:
În fiecare celulă din coloana marcată cu galben veți alege cu mouse-ul o disciplină din lista celor deja introduse în tabelele aferente semestrelor. Datele  respectivei discipline vor apărea automat și în acest tabel, deoarece celulele coloanelor J,K,L,M,N,O,P,Q,R,S,T conțin formule de preluare automată. 
Dacă inserați rânduri noi în tabel, copiați conținutul unui rând existent în rândul nou, pentru a avea formulele de preluare automată și în noile rânduri.
</text>
  </threadedComment>
  <threadedComment ref="A347" personId="{2B13BEF7-05F8-5848-AC94-AE88DE164494}" id="{005000E4-00B7-4B27-9679-005400E8000B}" done="0">
    <text xml:space="preserve">Pentru ca procentul calculat automat să fie corect, ștergeți toate rândurile din tabel rămase necompletate.
</text>
  </threadedComment>
  <threadedComment ref="B381" personId="{2B13BEF7-05F8-5848-AC94-AE88DE164494}" id="{003900A4-0094-4088-8CFE-009800170039}" done="0">
    <text xml:space="preserve">
ÎN ACEST TABEL NU SE INTRODUC DATE DIN TASTATURA. 
Pentru a completa tabelul, veți proceda astfel:
În fiecare celulă din coloana marcată cu galben veți alege cu mouse-ul o disciplină din lista celor deja introduse în tabelele aferente semestrelor. Datele  respectivei discipline vor apărea automat și în acest tabel, deoarece celulele coloanelor J,K,L,M,N,O,P,Q,R,S,T conțin formule de preluare automată. 
Dacă inserați rânduri noi în tabel, copiați conținutul unui rând existent în rândul nou, pentru a avea formulele de preluare automată și în noile rânduri.
</text>
  </threadedComment>
  <threadedComment ref="T402" personId="{2B13BEF7-05F8-5848-AC94-AE88DE164494}" id="{000500EE-00B0-4016-92CE-006E00E30028}" done="0">
    <text xml:space="preserve">Introduceți manual suma creditelor la disciplinele opționale din semestrele 3 + 4
</text>
  </threadedComment>
  <threadedComment ref="B115" personId="{2B13BEF7-05F8-5848-AC94-AE88DE164494}" id="{00070006-0036-4274-B2B5-00AC00AA00F9}" done="0">
    <text xml:space="preserve">Denumirile disciplinelor se trec în limbile română, engleză și dacă este cazul, în limba în care a fost acreditat programul (maghiară sau germană)
</text>
  </threadedComment>
  <threadedComment ref="S6" personId="{2B13BEF7-05F8-5848-AC94-AE88DE164494}" id="{005A0084-00A2-4049-A140-00EA009C00D3}" done="0">
    <text xml:space="preserve">
Date preluate automat din tabelele cu discipline pe semestre. Nu introduceți manual.
Valoarea de minim 22 ore/săptămână se aplică majorității domeniilor, dar unele standarde specifice prevăd alte valori. Verificați standardul domeniului dumneavoastră.
</text>
  </threadedComment>
  <threadedComment ref="S402" personId="{2B13BEF7-05F8-5848-AC94-AE88DE164494}" id="{00000008-0073-4635-AE6D-004A00400099}" done="0">
    <text xml:space="preserve">Introduceți manual suma creditelor la disciplinele opționale din semestrele 1 + 2
</text>
  </threadedComment>
  <threadedComment ref="U402" personId="{2B13BEF7-05F8-5848-AC94-AE88DE164494}" id="{00940063-003F-4D45-84AE-0044007700B1}" done="0">
    <text xml:space="preserve">Introduceți manual suma creditelor la disciplinele opționale din semestrele 5 + 6
</text>
  </threadedComment>
  <threadedComment ref="A208" personId="{2B13BEF7-05F8-5848-AC94-AE88DE164494}" id="{00B600F6-0017-4AB5-9FA4-008800CB00D3}" done="0">
    <text xml:space="preserve">Pentru ca procentul calculat automat să fie corect, ștergeți toate rândurile din tabel rămase necompletate.
</text>
  </threadedComment>
  <threadedComment ref="B432" personId="{2B13BEF7-05F8-5848-AC94-AE88DE164494}" id="{00FA00FC-0071-4670-8E29-000E00C600CB}" done="0">
    <text xml:space="preserve">
Alegeți o singură disciplină din lista de didactici pe care ați primit-o înmpreună cu macheta. 
Dunumirea disciplinei se trece în limbile română și engleză. 
Dacă programul este predat în limba maghiară, denumirea disciplinei se trece în limbile română, engleză și maghiară.
Dacă programul este predat în limba germană, denumirea disciplinei se trece în limbile română, engleză și germană.
 Vă rugăm să nu faceți alte modificări în tabel.
</text>
  </threadedComment>
</ThreadedComments>
</file>

<file path=xl/worksheets/_rels/sheet1.xml.rels><?xml version="1.0" encoding="UTF-8" standalone="yes"?><Relationships xmlns="http://schemas.openxmlformats.org/package/2006/relationships"><Relationship  Id="rId3" Type="http://schemas.openxmlformats.org/officeDocument/2006/relationships/vmlDrawing" Target="../drawings/vmlDrawing1.vml"/><Relationship  Id="rId2" Type="http://schemas.openxmlformats.org/officeDocument/2006/relationships/comments" Target="../comments1.xml"/><Relationship  Id="rId1" Type="http://schemas.microsoft.com/office/2017/10/relationships/threadedComment" Target="../threadedComments/threadedComment1.xml"/></Relationships>
</file>

<file path=xl/worksheets/_rels/sheet2.xml.rels><?xml version="1.0" encoding="UTF-8" standalone="yes"?><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Views>
    <sheetView workbookViewId="0" zoomScale="100">
      <selection activeCell="B427" activeCellId="0" sqref="B427:I430"/>
    </sheetView>
  </sheetViews>
  <sheetFormatPr defaultColWidth="9.140625" defaultRowHeight="14.25"/>
  <cols>
    <col customWidth="1" min="1" max="1" style="1" width="8.5703125"/>
    <col customWidth="1" min="2" max="2" style="1" width="7.140625"/>
    <col customWidth="1" min="3" max="3" style="1" width="7.28515625"/>
    <col customWidth="1" min="4" max="5" style="1" width="4.7109375"/>
    <col customWidth="1" min="6" max="6" style="1" width="4.5703125"/>
    <col customWidth="1" min="7" max="7" style="1" width="8.140625"/>
    <col customWidth="1" min="8" max="8" style="1" width="7.7109375"/>
    <col customWidth="1" min="9" max="10" style="1" width="6.85546875"/>
    <col customWidth="1" min="11" max="11" style="1" width="5.7109375"/>
    <col customWidth="1" min="12" max="12" style="1" width="5.140625"/>
    <col customWidth="1" min="13" max="13" style="1" width="5"/>
    <col customWidth="1" min="14" max="14" style="1" width="5.42578125"/>
    <col customWidth="1" min="15" max="15" style="1" width="5.7109375"/>
    <col customWidth="1" min="16" max="16" style="1" width="5.42578125"/>
    <col customWidth="1" min="17" max="17" style="1" width="6"/>
    <col customWidth="1" min="18" max="18" style="1" width="5.5703125"/>
    <col customWidth="1" min="19" max="19" style="1" width="5"/>
    <col customWidth="1" min="20" max="20" style="1" width="5.85546875"/>
    <col customWidth="1" min="21" max="21" style="1" width="9"/>
    <col min="22" max="16384" style="1" width="9.140625"/>
  </cols>
  <sheetData>
    <row r="1">
      <c r="A1" s="2" t="s">
        <v>0</v>
      </c>
      <c r="B1" s="2"/>
      <c r="C1" s="2"/>
      <c r="D1" s="2"/>
      <c r="E1" s="2"/>
      <c r="F1" s="2"/>
      <c r="G1" s="2"/>
      <c r="H1" s="2"/>
      <c r="I1" s="2"/>
      <c r="J1" s="2"/>
      <c r="K1" s="2"/>
      <c r="M1" s="3" t="s">
        <v>1</v>
      </c>
      <c r="N1" s="3"/>
      <c r="O1" s="3"/>
      <c r="P1" s="3"/>
      <c r="Q1" s="3"/>
      <c r="R1" s="3"/>
      <c r="S1" s="3"/>
      <c r="T1" s="3"/>
      <c r="U1" s="3"/>
    </row>
    <row r="2">
      <c r="A2" s="2"/>
      <c r="B2" s="2"/>
      <c r="C2" s="2"/>
      <c r="D2" s="2"/>
      <c r="E2" s="2"/>
      <c r="F2" s="2"/>
      <c r="G2" s="2"/>
      <c r="H2" s="2"/>
      <c r="I2" s="2"/>
      <c r="J2" s="2"/>
      <c r="K2" s="2"/>
    </row>
    <row r="3">
      <c r="A3" s="4" t="s">
        <v>2</v>
      </c>
      <c r="B3" s="4"/>
      <c r="C3" s="4"/>
      <c r="D3" s="4"/>
      <c r="E3" s="4"/>
      <c r="F3" s="4"/>
      <c r="G3" s="4"/>
      <c r="H3" s="4"/>
      <c r="I3" s="4"/>
      <c r="J3" s="4"/>
      <c r="K3" s="4"/>
      <c r="M3" s="5"/>
      <c r="N3" s="6"/>
      <c r="O3" s="7"/>
      <c r="P3" s="8" t="s">
        <v>3</v>
      </c>
      <c r="Q3" s="9"/>
      <c r="R3" s="10"/>
      <c r="S3" s="8" t="s">
        <v>4</v>
      </c>
      <c r="T3" s="9"/>
      <c r="U3" s="10"/>
      <c r="V3" s="11" t="str">
        <f>IF(P4&gt;=20,"Corect","Trebuie alocate cel puțin 20 de ore pe săptămână")</f>
        <v>Corect</v>
      </c>
      <c r="W3" s="12"/>
      <c r="X3" s="12"/>
      <c r="Y3" s="12"/>
      <c r="Z3" s="13"/>
      <c r="AA3" s="13"/>
    </row>
    <row r="4">
      <c r="A4" s="4" t="s">
        <v>5</v>
      </c>
      <c r="B4" s="4"/>
      <c r="C4" s="4"/>
      <c r="D4" s="4"/>
      <c r="E4" s="4"/>
      <c r="F4" s="4"/>
      <c r="G4" s="4"/>
      <c r="H4" s="4"/>
      <c r="I4" s="4"/>
      <c r="J4" s="4"/>
      <c r="K4" s="4"/>
      <c r="M4" s="14" t="s">
        <v>6</v>
      </c>
      <c r="N4" s="15"/>
      <c r="O4" s="16"/>
      <c r="P4" s="17">
        <f>O56</f>
        <v>25</v>
      </c>
      <c r="Q4" s="18"/>
      <c r="R4" s="19"/>
      <c r="S4" s="17">
        <f>O73</f>
        <v>26</v>
      </c>
      <c r="T4" s="18"/>
      <c r="U4" s="19"/>
      <c r="V4" s="11" t="str">
        <f>IF(S4&gt;=20,"Corect","Trebuie alocate cel puțin 20 de ore pe săptămână")</f>
        <v>Corect</v>
      </c>
      <c r="W4" s="12"/>
      <c r="X4" s="12"/>
      <c r="Y4" s="12"/>
      <c r="Z4" s="13"/>
      <c r="AA4" s="13"/>
    </row>
    <row r="5">
      <c r="A5" s="20"/>
      <c r="B5" s="20"/>
      <c r="C5" s="20"/>
      <c r="D5" s="20"/>
      <c r="E5" s="20"/>
      <c r="F5" s="20"/>
      <c r="G5" s="20"/>
      <c r="H5" s="20"/>
      <c r="I5" s="20"/>
      <c r="J5" s="20"/>
      <c r="K5" s="20"/>
      <c r="M5" s="14" t="s">
        <v>7</v>
      </c>
      <c r="N5" s="15"/>
      <c r="O5" s="16"/>
      <c r="P5" s="17">
        <f>O90</f>
        <v>26</v>
      </c>
      <c r="Q5" s="18"/>
      <c r="R5" s="19"/>
      <c r="S5" s="17">
        <f>O110</f>
        <v>25</v>
      </c>
      <c r="T5" s="18"/>
      <c r="U5" s="19"/>
      <c r="V5" s="11" t="str">
        <f>IF(P5&gt;=20,"Corect","Trebuie alocate cel puțin 20 de ore pe săptămână")</f>
        <v>Corect</v>
      </c>
      <c r="W5" s="12"/>
      <c r="X5" s="12"/>
      <c r="Y5" s="12"/>
      <c r="Z5" s="13"/>
      <c r="AA5" s="13"/>
    </row>
    <row r="6" ht="12.75" customHeight="1">
      <c r="A6" s="13"/>
      <c r="B6" s="13"/>
      <c r="C6" s="13"/>
      <c r="D6" s="13"/>
      <c r="E6" s="13"/>
      <c r="F6" s="13"/>
      <c r="G6" s="13"/>
      <c r="H6" s="13"/>
      <c r="I6" s="13"/>
      <c r="J6" s="13"/>
      <c r="K6" s="13"/>
      <c r="M6" s="14" t="s">
        <v>8</v>
      </c>
      <c r="N6" s="15"/>
      <c r="O6" s="16"/>
      <c r="P6" s="17">
        <f>O128</f>
        <v>25.5</v>
      </c>
      <c r="Q6" s="18"/>
      <c r="R6" s="19"/>
      <c r="S6" s="17">
        <f>O143</f>
        <v>24.5</v>
      </c>
      <c r="T6" s="18"/>
      <c r="U6" s="19"/>
      <c r="V6" s="11" t="str">
        <f>IF(S5&gt;=20,"Corect","Trebuie alocate cel puțin 20 de ore pe săptămână")</f>
        <v>Corect</v>
      </c>
      <c r="W6" s="12"/>
      <c r="X6" s="12"/>
      <c r="Y6" s="12"/>
      <c r="Z6" s="13"/>
      <c r="AA6" s="13"/>
    </row>
    <row r="7" s="1" customFormat="1">
      <c r="A7" s="13"/>
      <c r="B7" s="13"/>
      <c r="C7" s="13"/>
      <c r="D7" s="13"/>
      <c r="E7" s="13"/>
      <c r="F7" s="13"/>
      <c r="G7" s="13"/>
      <c r="H7" s="13"/>
      <c r="I7" s="13"/>
      <c r="J7" s="13"/>
      <c r="K7" s="13"/>
      <c r="M7" s="4"/>
      <c r="N7" s="4"/>
      <c r="O7" s="4"/>
      <c r="P7" s="4"/>
      <c r="Q7" s="4"/>
      <c r="R7" s="4"/>
      <c r="S7" s="4"/>
      <c r="T7" s="4"/>
      <c r="U7" s="4"/>
      <c r="V7" s="11" t="str">
        <f>IF(P6&gt;=20,"Corect","Trebuie alocate cel puțin 20 de ore pe săptămână")</f>
        <v>Corect</v>
      </c>
      <c r="W7" s="12"/>
      <c r="X7" s="12"/>
      <c r="Y7" s="12"/>
      <c r="Z7" s="13"/>
      <c r="AA7" s="13"/>
    </row>
    <row r="8" s="1" customFormat="1" ht="12.75" customHeight="1">
      <c r="A8" s="20" t="s">
        <v>9</v>
      </c>
      <c r="B8" s="20"/>
      <c r="C8" s="20"/>
      <c r="D8" s="20"/>
      <c r="E8" s="20"/>
      <c r="F8" s="20"/>
      <c r="G8" s="20"/>
      <c r="H8" s="20"/>
      <c r="I8" s="20"/>
      <c r="J8" s="20"/>
      <c r="K8" s="20"/>
      <c r="M8" s="20" t="s">
        <v>10</v>
      </c>
      <c r="N8" s="20"/>
      <c r="O8" s="20"/>
      <c r="P8" s="20"/>
      <c r="Q8" s="20"/>
      <c r="R8" s="20"/>
      <c r="S8" s="20"/>
      <c r="T8" s="20"/>
      <c r="U8" s="20"/>
      <c r="V8" s="11" t="str">
        <f>IF(S6&gt;=20,"Corect","Trebuie alocate cel puțin 20 de ore pe săptămână")</f>
        <v>Corect</v>
      </c>
      <c r="W8" s="12"/>
      <c r="X8" s="12"/>
      <c r="Y8" s="12"/>
      <c r="Z8" s="13"/>
      <c r="AA8" s="13"/>
    </row>
    <row r="9">
      <c r="A9" s="21" t="s">
        <v>11</v>
      </c>
      <c r="B9" s="21"/>
      <c r="C9" s="21"/>
      <c r="D9" s="21"/>
      <c r="E9" s="21"/>
      <c r="F9" s="21"/>
      <c r="G9" s="21"/>
      <c r="H9" s="21"/>
      <c r="I9" s="21"/>
      <c r="J9" s="21"/>
      <c r="K9" s="21"/>
      <c r="M9" s="20"/>
      <c r="N9" s="20"/>
      <c r="O9" s="20"/>
      <c r="P9" s="20"/>
      <c r="Q9" s="20"/>
      <c r="R9" s="20"/>
      <c r="S9" s="20"/>
      <c r="T9" s="20"/>
      <c r="U9" s="20"/>
      <c r="V9" s="1"/>
      <c r="W9" s="1"/>
      <c r="X9" s="1"/>
      <c r="Y9" s="1"/>
      <c r="Z9" s="13"/>
      <c r="AA9" s="13"/>
    </row>
    <row r="10">
      <c r="A10" s="22" t="s">
        <v>12</v>
      </c>
      <c r="B10" s="22"/>
      <c r="C10" s="22"/>
      <c r="D10" s="22"/>
      <c r="E10" s="22"/>
      <c r="F10" s="22"/>
      <c r="G10" s="22"/>
      <c r="H10" s="22"/>
      <c r="I10" s="22"/>
      <c r="J10" s="22"/>
      <c r="K10" s="22"/>
      <c r="M10" s="20"/>
      <c r="N10" s="20"/>
      <c r="O10" s="20"/>
      <c r="P10" s="20"/>
      <c r="Q10" s="20"/>
      <c r="R10" s="20"/>
      <c r="S10" s="20"/>
      <c r="T10" s="20"/>
      <c r="U10" s="20"/>
      <c r="V10" s="1"/>
      <c r="W10" s="1"/>
      <c r="X10" s="1"/>
      <c r="Y10" s="1"/>
      <c r="Z10" s="13"/>
      <c r="AA10" s="13"/>
    </row>
    <row r="11">
      <c r="A11" s="22" t="s">
        <v>13</v>
      </c>
      <c r="B11" s="22"/>
      <c r="C11" s="22"/>
      <c r="D11" s="22"/>
      <c r="E11" s="22"/>
      <c r="F11" s="22"/>
      <c r="G11" s="22"/>
      <c r="H11" s="22"/>
      <c r="I11" s="22"/>
      <c r="J11" s="22"/>
      <c r="K11" s="22"/>
      <c r="M11" s="20"/>
      <c r="N11" s="20"/>
      <c r="O11" s="20"/>
      <c r="P11" s="20"/>
      <c r="Q11" s="20"/>
      <c r="R11" s="20"/>
      <c r="S11" s="20"/>
      <c r="T11" s="20"/>
      <c r="U11" s="20"/>
    </row>
    <row r="12">
      <c r="A12" s="22" t="s">
        <v>14</v>
      </c>
      <c r="B12" s="22"/>
      <c r="C12" s="22"/>
      <c r="D12" s="22"/>
      <c r="E12" s="22"/>
      <c r="F12" s="22"/>
      <c r="G12" s="22"/>
      <c r="H12" s="22"/>
      <c r="I12" s="22"/>
      <c r="J12" s="22"/>
      <c r="K12" s="22"/>
      <c r="M12" s="20"/>
      <c r="N12" s="20"/>
      <c r="O12" s="20"/>
      <c r="P12" s="20"/>
      <c r="Q12" s="20"/>
      <c r="R12" s="20"/>
      <c r="S12" s="20"/>
      <c r="T12" s="20"/>
      <c r="U12" s="20"/>
      <c r="V12" s="23" t="s">
        <v>15</v>
      </c>
      <c r="W12" s="23"/>
      <c r="X12" s="23"/>
      <c r="Y12" s="23"/>
      <c r="Z12" s="24"/>
      <c r="AA12" s="24"/>
    </row>
    <row r="13">
      <c r="A13" s="22" t="s">
        <v>16</v>
      </c>
      <c r="B13" s="22"/>
      <c r="C13" s="22"/>
      <c r="D13" s="22"/>
      <c r="E13" s="22"/>
      <c r="F13" s="22"/>
      <c r="G13" s="22"/>
      <c r="H13" s="22"/>
      <c r="I13" s="22"/>
      <c r="J13" s="22"/>
      <c r="K13" s="22"/>
      <c r="M13" s="20"/>
      <c r="N13" s="20"/>
      <c r="O13" s="20"/>
      <c r="P13" s="20"/>
      <c r="Q13" s="20"/>
      <c r="R13" s="20"/>
      <c r="S13" s="20"/>
      <c r="T13" s="20"/>
      <c r="U13" s="20"/>
      <c r="V13" s="23"/>
      <c r="W13" s="23"/>
      <c r="X13" s="23"/>
      <c r="Y13" s="23"/>
      <c r="Z13" s="24"/>
      <c r="AA13" s="24"/>
    </row>
    <row r="14">
      <c r="A14" s="22"/>
      <c r="B14" s="22"/>
      <c r="C14" s="22"/>
      <c r="D14" s="22"/>
      <c r="E14" s="22"/>
      <c r="F14" s="22"/>
      <c r="G14" s="22"/>
      <c r="H14" s="22"/>
      <c r="I14" s="22"/>
      <c r="J14" s="22"/>
      <c r="K14" s="22"/>
      <c r="M14" s="25"/>
      <c r="N14" s="22"/>
      <c r="O14" s="22"/>
      <c r="P14" s="22"/>
      <c r="Q14" s="22"/>
      <c r="R14" s="22"/>
      <c r="S14" s="22"/>
      <c r="T14" s="22"/>
      <c r="U14" s="22"/>
      <c r="V14" s="23"/>
      <c r="W14" s="23"/>
      <c r="X14" s="23"/>
      <c r="Y14" s="23"/>
      <c r="Z14" s="24"/>
      <c r="AA14" s="24"/>
    </row>
    <row r="15">
      <c r="A15" s="26" t="s">
        <v>17</v>
      </c>
      <c r="B15" s="26"/>
      <c r="C15" s="26"/>
      <c r="D15" s="26"/>
      <c r="E15" s="26"/>
      <c r="F15" s="26"/>
      <c r="G15" s="26"/>
      <c r="H15" s="26"/>
      <c r="I15" s="26"/>
      <c r="J15" s="26"/>
      <c r="K15" s="26"/>
      <c r="M15" s="27" t="s">
        <v>18</v>
      </c>
      <c r="N15" s="27"/>
      <c r="O15" s="27"/>
      <c r="P15" s="27"/>
      <c r="Q15" s="27"/>
      <c r="R15" s="27"/>
      <c r="S15" s="27"/>
      <c r="T15" s="27"/>
      <c r="U15" s="27"/>
      <c r="V15" s="23"/>
      <c r="W15" s="23"/>
      <c r="X15" s="23"/>
      <c r="Y15" s="23"/>
    </row>
    <row r="16">
      <c r="A16" s="26" t="s">
        <v>19</v>
      </c>
      <c r="B16" s="26"/>
      <c r="C16" s="26"/>
      <c r="D16" s="26"/>
      <c r="E16" s="26"/>
      <c r="F16" s="26"/>
      <c r="G16" s="26"/>
      <c r="H16" s="26"/>
      <c r="I16" s="26"/>
      <c r="J16" s="26"/>
      <c r="K16" s="26"/>
      <c r="M16" s="20" t="s">
        <v>20</v>
      </c>
      <c r="N16" s="20"/>
      <c r="O16" s="20"/>
      <c r="P16" s="20"/>
      <c r="Q16" s="20"/>
      <c r="R16" s="20"/>
      <c r="S16" s="20"/>
      <c r="T16" s="20"/>
      <c r="U16" s="20"/>
      <c r="V16" s="23"/>
      <c r="W16" s="23"/>
      <c r="X16" s="23"/>
      <c r="Y16" s="23"/>
    </row>
    <row r="17">
      <c r="A17" s="22" t="s">
        <v>21</v>
      </c>
      <c r="B17" s="22"/>
      <c r="C17" s="22"/>
      <c r="D17" s="22"/>
      <c r="E17" s="22"/>
      <c r="F17" s="22"/>
      <c r="G17" s="22"/>
      <c r="H17" s="22"/>
      <c r="I17" s="22"/>
      <c r="J17" s="22"/>
      <c r="K17" s="22"/>
      <c r="M17" s="20" t="s">
        <v>22</v>
      </c>
      <c r="N17" s="20"/>
      <c r="O17" s="20"/>
      <c r="P17" s="20"/>
      <c r="Q17" s="20"/>
      <c r="R17" s="20"/>
      <c r="S17" s="20"/>
      <c r="T17" s="20"/>
      <c r="U17" s="20"/>
      <c r="V17" s="23"/>
      <c r="W17" s="23"/>
      <c r="X17" s="23"/>
      <c r="Y17" s="23"/>
      <c r="Z17" s="13"/>
      <c r="AA17" s="13"/>
    </row>
    <row r="18" ht="15" customHeight="1">
      <c r="A18" s="22" t="s">
        <v>23</v>
      </c>
      <c r="B18" s="22"/>
      <c r="C18" s="22"/>
      <c r="D18" s="22"/>
      <c r="E18" s="22"/>
      <c r="F18" s="22"/>
      <c r="G18" s="22"/>
      <c r="H18" s="22"/>
      <c r="I18" s="22"/>
      <c r="J18" s="22"/>
      <c r="K18" s="22"/>
      <c r="M18" s="20"/>
      <c r="N18" s="20"/>
      <c r="O18" s="20"/>
      <c r="P18" s="20"/>
      <c r="Q18" s="20"/>
      <c r="R18" s="20"/>
      <c r="S18" s="20"/>
      <c r="T18" s="20"/>
      <c r="U18" s="20"/>
      <c r="V18" s="13"/>
      <c r="W18" s="13"/>
      <c r="X18" s="13"/>
      <c r="Y18" s="13"/>
      <c r="Z18" s="13"/>
      <c r="AA18" s="13"/>
    </row>
    <row r="19">
      <c r="A19" s="28" t="s">
        <v>24</v>
      </c>
      <c r="B19" s="28"/>
      <c r="C19" s="28"/>
      <c r="D19" s="28"/>
      <c r="E19" s="28"/>
      <c r="F19" s="28"/>
      <c r="G19" s="28"/>
      <c r="H19" s="28"/>
      <c r="I19" s="28"/>
      <c r="J19" s="28"/>
      <c r="K19" s="28"/>
      <c r="M19" s="29" t="s">
        <v>25</v>
      </c>
      <c r="N19" s="29"/>
      <c r="O19" s="29"/>
      <c r="P19" s="29"/>
      <c r="Q19" s="29"/>
      <c r="R19" s="29"/>
      <c r="S19" s="29"/>
      <c r="T19" s="29"/>
      <c r="U19" s="29"/>
      <c r="V19" s="13"/>
      <c r="W19" s="13"/>
      <c r="X19" s="13"/>
      <c r="Y19" s="13"/>
      <c r="Z19" s="13"/>
      <c r="AA19" s="13"/>
      <c r="AB19" s="13"/>
      <c r="AC19" s="13"/>
      <c r="AD19" s="13"/>
    </row>
    <row r="20">
      <c r="A20" s="22" t="s">
        <v>26</v>
      </c>
      <c r="B20" s="22"/>
      <c r="C20" s="22"/>
      <c r="D20" s="22"/>
      <c r="E20" s="22"/>
      <c r="F20" s="22"/>
      <c r="G20" s="22"/>
      <c r="H20" s="22"/>
      <c r="I20" s="22"/>
      <c r="J20" s="22"/>
      <c r="K20" s="22"/>
      <c r="M20" s="29"/>
      <c r="N20" s="29"/>
      <c r="O20" s="29"/>
      <c r="P20" s="29"/>
      <c r="Q20" s="29"/>
      <c r="R20" s="29"/>
      <c r="S20" s="29"/>
      <c r="T20" s="29"/>
      <c r="U20" s="29"/>
      <c r="V20" s="13"/>
      <c r="W20" s="13"/>
      <c r="X20" s="13"/>
      <c r="Y20" s="13"/>
      <c r="Z20" s="13"/>
      <c r="AA20" s="13"/>
      <c r="AB20" s="13"/>
      <c r="AC20" s="13"/>
      <c r="AD20" s="13"/>
    </row>
    <row r="21">
      <c r="A21" s="22" t="s">
        <v>27</v>
      </c>
      <c r="B21" s="22"/>
      <c r="C21" s="22"/>
      <c r="D21" s="22"/>
      <c r="E21" s="22"/>
      <c r="F21" s="22"/>
      <c r="G21" s="22"/>
      <c r="H21" s="22"/>
      <c r="I21" s="22"/>
      <c r="J21" s="22"/>
      <c r="K21" s="22"/>
      <c r="M21" s="25"/>
      <c r="N21" s="25"/>
      <c r="O21" s="25"/>
      <c r="P21" s="25"/>
      <c r="Q21" s="25"/>
      <c r="R21" s="25"/>
      <c r="S21" s="25"/>
      <c r="T21" s="25"/>
      <c r="U21" s="25"/>
      <c r="V21" s="13"/>
      <c r="W21" s="13"/>
      <c r="X21" s="13"/>
      <c r="Y21" s="13"/>
      <c r="Z21" s="13"/>
      <c r="AA21" s="13"/>
      <c r="AB21" s="13"/>
      <c r="AC21" s="13"/>
      <c r="AD21" s="13"/>
    </row>
    <row r="22" s="1" customFormat="1">
      <c r="A22" s="22" t="s">
        <v>28</v>
      </c>
      <c r="B22" s="22"/>
      <c r="C22" s="22"/>
      <c r="D22" s="22"/>
      <c r="E22" s="22"/>
      <c r="F22" s="22"/>
      <c r="G22" s="22"/>
      <c r="H22" s="22"/>
      <c r="I22" s="22"/>
      <c r="J22" s="22"/>
      <c r="K22" s="22"/>
      <c r="M22" s="30"/>
      <c r="N22" s="30"/>
      <c r="O22" s="30"/>
      <c r="P22" s="30"/>
      <c r="Q22" s="30"/>
      <c r="R22" s="30"/>
      <c r="S22" s="30"/>
      <c r="T22" s="30"/>
      <c r="U22" s="30"/>
      <c r="V22" s="13"/>
      <c r="W22" s="13"/>
      <c r="X22" s="13"/>
      <c r="Y22" s="13"/>
      <c r="Z22" s="13"/>
      <c r="AA22" s="13"/>
      <c r="AB22" s="13"/>
      <c r="AC22" s="13"/>
      <c r="AD22" s="13"/>
      <c r="AE22" s="13"/>
      <c r="AF22" s="13"/>
    </row>
    <row r="23" s="1" customFormat="1">
      <c r="A23" s="22"/>
      <c r="B23" s="22"/>
      <c r="C23" s="22"/>
      <c r="D23" s="22"/>
      <c r="E23" s="22"/>
      <c r="F23" s="22"/>
      <c r="G23" s="22"/>
      <c r="H23" s="22"/>
      <c r="I23" s="22"/>
      <c r="J23" s="22"/>
      <c r="K23" s="22"/>
      <c r="M23" s="20" t="s">
        <v>29</v>
      </c>
      <c r="N23" s="20"/>
      <c r="O23" s="20"/>
      <c r="P23" s="20"/>
      <c r="Q23" s="20"/>
      <c r="R23" s="20"/>
      <c r="S23" s="20"/>
      <c r="T23" s="20"/>
      <c r="U23" s="20"/>
      <c r="V23" s="13"/>
      <c r="W23" s="13"/>
      <c r="X23" s="13"/>
      <c r="Y23" s="13"/>
      <c r="Z23" s="13"/>
      <c r="AA23" s="13"/>
      <c r="AB23" s="13"/>
      <c r="AC23" s="13"/>
      <c r="AD23" s="13"/>
      <c r="AE23" s="13"/>
      <c r="AF23" s="13"/>
    </row>
    <row r="24">
      <c r="A24" s="29" t="s">
        <v>30</v>
      </c>
      <c r="B24" s="29"/>
      <c r="C24" s="29"/>
      <c r="D24" s="29"/>
      <c r="E24" s="29"/>
      <c r="F24" s="29"/>
      <c r="G24" s="29"/>
      <c r="H24" s="29"/>
      <c r="I24" s="29"/>
      <c r="J24" s="29"/>
      <c r="K24" s="29"/>
      <c r="M24" s="20"/>
      <c r="N24" s="20"/>
      <c r="O24" s="20"/>
      <c r="P24" s="20"/>
      <c r="Q24" s="20"/>
      <c r="R24" s="20"/>
      <c r="S24" s="20"/>
      <c r="T24" s="20"/>
      <c r="U24" s="20"/>
      <c r="V24" s="13"/>
      <c r="W24" s="13"/>
      <c r="X24" s="13"/>
      <c r="Y24" s="13"/>
      <c r="Z24" s="13"/>
      <c r="AA24" s="13"/>
      <c r="AB24" s="13"/>
      <c r="AC24" s="13"/>
      <c r="AD24" s="13"/>
      <c r="AE24" s="13"/>
      <c r="AF24" s="13"/>
    </row>
    <row r="25" s="1" customFormat="1">
      <c r="A25" s="29"/>
      <c r="B25" s="29"/>
      <c r="C25" s="29"/>
      <c r="D25" s="29"/>
      <c r="E25" s="29"/>
      <c r="F25" s="29"/>
      <c r="G25" s="29"/>
      <c r="H25" s="29"/>
      <c r="I25" s="29"/>
      <c r="J25" s="29"/>
      <c r="K25" s="29"/>
      <c r="M25" s="20"/>
      <c r="N25" s="20"/>
      <c r="O25" s="20"/>
      <c r="P25" s="20"/>
      <c r="Q25" s="20"/>
      <c r="R25" s="20"/>
      <c r="S25" s="20"/>
      <c r="T25" s="20"/>
      <c r="U25" s="20"/>
      <c r="V25" s="13"/>
      <c r="W25" s="13"/>
      <c r="X25" s="13"/>
      <c r="Y25" s="13"/>
      <c r="Z25" s="13"/>
      <c r="AA25" s="13"/>
      <c r="AB25" s="13"/>
      <c r="AC25" s="13"/>
      <c r="AD25" s="13"/>
      <c r="AE25" s="13"/>
      <c r="AF25" s="13"/>
    </row>
    <row r="26" s="1" customFormat="1">
      <c r="A26" s="29"/>
      <c r="B26" s="29"/>
      <c r="C26" s="29"/>
      <c r="D26" s="29"/>
      <c r="E26" s="29"/>
      <c r="F26" s="29"/>
      <c r="G26" s="29"/>
      <c r="H26" s="29"/>
      <c r="I26" s="29"/>
      <c r="J26" s="29"/>
      <c r="K26" s="29"/>
      <c r="M26" s="20"/>
      <c r="N26" s="20"/>
      <c r="O26" s="20"/>
      <c r="P26" s="20"/>
      <c r="Q26" s="20"/>
      <c r="R26" s="20"/>
      <c r="S26" s="20"/>
      <c r="T26" s="20"/>
      <c r="U26" s="20"/>
      <c r="V26" s="13"/>
      <c r="W26" s="13"/>
      <c r="X26" s="13"/>
      <c r="Y26" s="13"/>
      <c r="Z26" s="13"/>
      <c r="AA26" s="13"/>
      <c r="AB26" s="13"/>
      <c r="AC26" s="13"/>
      <c r="AD26" s="13"/>
      <c r="AE26" s="13"/>
      <c r="AF26" s="13"/>
    </row>
    <row r="27">
      <c r="A27" s="29"/>
      <c r="B27" s="29"/>
      <c r="C27" s="29"/>
      <c r="D27" s="29"/>
      <c r="E27" s="29"/>
      <c r="F27" s="29"/>
      <c r="G27" s="29"/>
      <c r="H27" s="29"/>
      <c r="I27" s="29"/>
      <c r="J27" s="29"/>
      <c r="K27" s="29"/>
      <c r="M27" s="20"/>
      <c r="N27" s="20"/>
      <c r="O27" s="20"/>
      <c r="P27" s="20"/>
      <c r="Q27" s="20"/>
      <c r="R27" s="20"/>
      <c r="S27" s="20"/>
      <c r="T27" s="20"/>
      <c r="U27" s="20"/>
      <c r="V27" s="13"/>
      <c r="W27" s="13"/>
      <c r="X27" s="13"/>
      <c r="Y27" s="13"/>
      <c r="Z27" s="13"/>
      <c r="AA27" s="13"/>
      <c r="AB27" s="13"/>
      <c r="AC27" s="13"/>
      <c r="AD27" s="13"/>
      <c r="AE27" s="13"/>
      <c r="AF27" s="13"/>
    </row>
    <row r="28">
      <c r="A28" s="29"/>
      <c r="B28" s="29"/>
      <c r="C28" s="29"/>
      <c r="D28" s="29"/>
      <c r="E28" s="29"/>
      <c r="F28" s="29"/>
      <c r="G28" s="29"/>
      <c r="H28" s="29"/>
      <c r="I28" s="29"/>
      <c r="J28" s="29"/>
      <c r="K28" s="29"/>
      <c r="M28" s="20"/>
      <c r="N28" s="20"/>
      <c r="O28" s="20"/>
      <c r="P28" s="20"/>
      <c r="Q28" s="20"/>
      <c r="R28" s="20"/>
      <c r="S28" s="20"/>
      <c r="T28" s="20"/>
      <c r="U28" s="20"/>
      <c r="V28" s="13"/>
      <c r="W28" s="13"/>
      <c r="X28" s="13"/>
      <c r="Y28" s="13"/>
      <c r="Z28" s="13"/>
      <c r="AA28" s="13"/>
      <c r="AB28" s="13"/>
      <c r="AC28" s="13"/>
      <c r="AD28" s="13"/>
    </row>
    <row r="29">
      <c r="A29" s="29"/>
      <c r="B29" s="29"/>
      <c r="C29" s="29"/>
      <c r="D29" s="29"/>
      <c r="E29" s="29"/>
      <c r="F29" s="29"/>
      <c r="G29" s="29"/>
      <c r="H29" s="29"/>
      <c r="I29" s="29"/>
      <c r="J29" s="29"/>
      <c r="K29" s="29"/>
      <c r="M29" s="20"/>
      <c r="N29" s="20"/>
      <c r="O29" s="20"/>
      <c r="P29" s="20"/>
      <c r="Q29" s="20"/>
      <c r="R29" s="20"/>
      <c r="S29" s="20"/>
      <c r="T29" s="20"/>
      <c r="U29" s="20"/>
      <c r="V29" s="13"/>
      <c r="W29" s="13"/>
      <c r="X29" s="13"/>
      <c r="Y29" s="13"/>
      <c r="Z29" s="13"/>
      <c r="AA29" s="13"/>
    </row>
    <row r="30">
      <c r="A30" s="29"/>
      <c r="B30" s="29"/>
      <c r="C30" s="29"/>
      <c r="D30" s="29"/>
      <c r="E30" s="29"/>
      <c r="F30" s="29"/>
      <c r="G30" s="29"/>
      <c r="H30" s="29"/>
      <c r="I30" s="29"/>
      <c r="J30" s="29"/>
      <c r="K30" s="29"/>
      <c r="M30" s="30"/>
      <c r="N30" s="30"/>
      <c r="O30" s="30"/>
      <c r="P30" s="30"/>
      <c r="Q30" s="30"/>
      <c r="R30" s="30"/>
      <c r="S30" s="30"/>
      <c r="T30" s="1"/>
      <c r="U30" s="1"/>
      <c r="V30" s="13"/>
      <c r="W30" s="13"/>
      <c r="X30" s="13"/>
      <c r="Y30" s="13"/>
      <c r="Z30" s="13"/>
      <c r="AA30" s="13"/>
    </row>
    <row r="31">
      <c r="A31" s="31" t="s">
        <v>31</v>
      </c>
      <c r="B31" s="31"/>
      <c r="C31" s="31"/>
      <c r="D31" s="31"/>
      <c r="E31" s="31"/>
      <c r="F31" s="31"/>
      <c r="G31" s="31"/>
      <c r="H31" s="31"/>
      <c r="I31" s="31"/>
      <c r="J31" s="31"/>
      <c r="K31" s="31"/>
      <c r="M31" s="13"/>
      <c r="N31" s="13"/>
      <c r="O31" s="13"/>
      <c r="P31" s="13"/>
      <c r="Q31" s="13"/>
      <c r="R31" s="13"/>
      <c r="S31" s="13"/>
      <c r="T31" s="13"/>
      <c r="U31" s="13"/>
      <c r="V31" s="13"/>
      <c r="W31" s="13"/>
      <c r="X31" s="13"/>
      <c r="Y31" s="13"/>
      <c r="Z31" s="13"/>
      <c r="AA31" s="13"/>
    </row>
    <row r="32">
      <c r="A32" s="32"/>
      <c r="B32" s="33" t="s">
        <v>32</v>
      </c>
      <c r="C32" s="34"/>
      <c r="D32" s="33" t="s">
        <v>33</v>
      </c>
      <c r="E32" s="35"/>
      <c r="F32" s="34"/>
      <c r="G32" s="36" t="s">
        <v>34</v>
      </c>
      <c r="H32" s="36" t="s">
        <v>35</v>
      </c>
      <c r="I32" s="33" t="s">
        <v>36</v>
      </c>
      <c r="J32" s="35"/>
      <c r="K32" s="34"/>
      <c r="M32" s="4" t="s">
        <v>37</v>
      </c>
      <c r="N32" s="20"/>
      <c r="O32" s="20"/>
      <c r="P32" s="20"/>
      <c r="Q32" s="20"/>
      <c r="R32" s="20"/>
      <c r="S32" s="20"/>
      <c r="T32" s="20"/>
      <c r="U32" s="20"/>
    </row>
    <row r="33" s="1" customFormat="1">
      <c r="A33" s="37"/>
      <c r="B33" s="38"/>
      <c r="C33" s="39"/>
      <c r="D33" s="38"/>
      <c r="E33" s="40"/>
      <c r="F33" s="39"/>
      <c r="G33" s="41"/>
      <c r="H33" s="41"/>
      <c r="I33" s="38"/>
      <c r="J33" s="40"/>
      <c r="K33" s="39"/>
      <c r="M33" s="4"/>
      <c r="N33" s="20"/>
      <c r="O33" s="20"/>
      <c r="P33" s="20"/>
      <c r="Q33" s="20"/>
      <c r="R33" s="20"/>
      <c r="S33" s="20"/>
      <c r="T33" s="20"/>
      <c r="U33" s="20"/>
    </row>
    <row r="34">
      <c r="A34" s="42"/>
      <c r="B34" s="43" t="s">
        <v>38</v>
      </c>
      <c r="C34" s="43" t="s">
        <v>39</v>
      </c>
      <c r="D34" s="43" t="s">
        <v>40</v>
      </c>
      <c r="E34" s="43" t="s">
        <v>41</v>
      </c>
      <c r="F34" s="43" t="s">
        <v>42</v>
      </c>
      <c r="G34" s="44"/>
      <c r="H34" s="44"/>
      <c r="I34" s="43" t="s">
        <v>43</v>
      </c>
      <c r="J34" s="43" t="s">
        <v>44</v>
      </c>
      <c r="K34" s="43" t="s">
        <v>45</v>
      </c>
      <c r="M34" s="20"/>
      <c r="N34" s="20"/>
      <c r="O34" s="20"/>
      <c r="P34" s="20"/>
      <c r="Q34" s="20"/>
      <c r="R34" s="20"/>
      <c r="S34" s="20"/>
      <c r="T34" s="20"/>
      <c r="U34" s="20"/>
    </row>
    <row r="35">
      <c r="A35" s="45" t="s">
        <v>6</v>
      </c>
      <c r="B35" s="46">
        <v>14</v>
      </c>
      <c r="C35" s="46">
        <v>14</v>
      </c>
      <c r="D35" s="47">
        <v>3</v>
      </c>
      <c r="E35" s="47">
        <v>3</v>
      </c>
      <c r="F35" s="47">
        <v>2</v>
      </c>
      <c r="G35" s="47">
        <v>0</v>
      </c>
      <c r="H35" s="48" t="s">
        <v>46</v>
      </c>
      <c r="I35" s="47">
        <v>3</v>
      </c>
      <c r="J35" s="47">
        <v>1</v>
      </c>
      <c r="K35" s="47">
        <v>12</v>
      </c>
      <c r="L35" s="49"/>
      <c r="M35" s="20"/>
      <c r="N35" s="20"/>
      <c r="O35" s="20"/>
      <c r="P35" s="20"/>
      <c r="Q35" s="20"/>
      <c r="R35" s="20"/>
      <c r="S35" s="20"/>
      <c r="T35" s="20"/>
      <c r="U35" s="20"/>
      <c r="V35" s="12" t="str">
        <f t="shared" ref="V35:V37" si="0">IF(SUM(B35:K35)=52,"Corect","Suma trebuie să fie 52")</f>
        <v>Corect</v>
      </c>
      <c r="W35" s="12"/>
    </row>
    <row r="36">
      <c r="A36" s="45" t="s">
        <v>7</v>
      </c>
      <c r="B36" s="46">
        <v>14</v>
      </c>
      <c r="C36" s="46">
        <v>14</v>
      </c>
      <c r="D36" s="47">
        <v>3</v>
      </c>
      <c r="E36" s="47">
        <v>3</v>
      </c>
      <c r="F36" s="47">
        <v>2</v>
      </c>
      <c r="G36" s="47">
        <v>0</v>
      </c>
      <c r="H36" s="48" t="s">
        <v>46</v>
      </c>
      <c r="I36" s="47">
        <v>3</v>
      </c>
      <c r="J36" s="47">
        <v>1</v>
      </c>
      <c r="K36" s="47">
        <v>12</v>
      </c>
      <c r="M36" s="20"/>
      <c r="N36" s="20"/>
      <c r="O36" s="20"/>
      <c r="P36" s="20"/>
      <c r="Q36" s="20"/>
      <c r="R36" s="20"/>
      <c r="S36" s="20"/>
      <c r="T36" s="20"/>
      <c r="U36" s="20"/>
      <c r="V36" s="12" t="str">
        <f t="shared" si="0"/>
        <v>Corect</v>
      </c>
      <c r="W36" s="12"/>
    </row>
    <row r="37">
      <c r="A37" s="50" t="s">
        <v>8</v>
      </c>
      <c r="B37" s="46">
        <v>14</v>
      </c>
      <c r="C37" s="46">
        <v>12</v>
      </c>
      <c r="D37" s="47">
        <v>3</v>
      </c>
      <c r="E37" s="47">
        <v>3</v>
      </c>
      <c r="F37" s="47">
        <v>2</v>
      </c>
      <c r="G37" s="47">
        <v>2</v>
      </c>
      <c r="H37" s="48" t="s">
        <v>47</v>
      </c>
      <c r="I37" s="47">
        <v>3</v>
      </c>
      <c r="J37" s="47">
        <v>1</v>
      </c>
      <c r="K37" s="47">
        <v>12</v>
      </c>
      <c r="M37" s="20"/>
      <c r="N37" s="20"/>
      <c r="O37" s="20"/>
      <c r="P37" s="20"/>
      <c r="Q37" s="20"/>
      <c r="R37" s="20"/>
      <c r="S37" s="20"/>
      <c r="T37" s="20"/>
      <c r="U37" s="20"/>
      <c r="V37" s="12" t="str">
        <f t="shared" si="0"/>
        <v>Corect</v>
      </c>
      <c r="W37" s="12"/>
    </row>
    <row r="38" s="1" customFormat="1">
      <c r="B38" s="29"/>
      <c r="C38" s="29"/>
      <c r="D38" s="29"/>
      <c r="E38" s="29"/>
      <c r="F38" s="29"/>
      <c r="G38" s="29"/>
      <c r="M38" s="30"/>
      <c r="N38" s="30"/>
      <c r="O38" s="30"/>
      <c r="P38" s="30"/>
      <c r="Q38" s="30"/>
      <c r="R38" s="30"/>
      <c r="S38" s="30"/>
      <c r="T38" s="30"/>
      <c r="U38" s="30"/>
    </row>
    <row r="39" s="1" customFormat="1">
      <c r="B39" s="29"/>
      <c r="C39" s="29"/>
      <c r="D39" s="29"/>
      <c r="E39" s="29"/>
      <c r="F39" s="29"/>
      <c r="G39" s="29"/>
      <c r="M39" s="30"/>
      <c r="N39" s="30"/>
      <c r="O39" s="30"/>
      <c r="P39" s="30"/>
      <c r="Q39" s="30"/>
      <c r="R39" s="30"/>
      <c r="S39" s="30"/>
      <c r="T39" s="30"/>
      <c r="U39" s="30"/>
    </row>
    <row r="40">
      <c r="A40" s="51" t="s">
        <v>48</v>
      </c>
      <c r="B40" s="51"/>
      <c r="C40" s="51"/>
      <c r="D40" s="51"/>
      <c r="E40" s="51"/>
      <c r="F40" s="51"/>
      <c r="G40" s="51"/>
      <c r="H40" s="51"/>
      <c r="I40" s="51"/>
      <c r="J40" s="51"/>
      <c r="K40" s="51"/>
      <c r="L40" s="51"/>
      <c r="M40" s="51"/>
      <c r="N40" s="51"/>
      <c r="O40" s="51"/>
      <c r="P40" s="51"/>
      <c r="Q40" s="51"/>
      <c r="R40" s="51"/>
      <c r="S40" s="51"/>
      <c r="T40" s="51"/>
      <c r="U40" s="51"/>
    </row>
    <row r="41">
      <c r="A41" s="51"/>
      <c r="B41" s="51"/>
      <c r="C41" s="51"/>
      <c r="D41" s="51"/>
      <c r="E41" s="51"/>
      <c r="F41" s="51"/>
      <c r="G41" s="51"/>
      <c r="H41" s="51"/>
      <c r="I41" s="51"/>
      <c r="J41" s="51"/>
      <c r="K41" s="51"/>
      <c r="L41" s="51"/>
      <c r="M41" s="51"/>
      <c r="N41" s="51"/>
      <c r="O41" s="51"/>
      <c r="P41" s="51"/>
      <c r="Q41" s="51"/>
      <c r="R41" s="51"/>
      <c r="S41" s="51"/>
      <c r="T41" s="51"/>
      <c r="U41" s="51"/>
    </row>
    <row r="42">
      <c r="A42" s="52" t="s">
        <v>49</v>
      </c>
      <c r="B42" s="53"/>
      <c r="C42" s="53"/>
      <c r="D42" s="53"/>
      <c r="E42" s="53"/>
      <c r="F42" s="53"/>
      <c r="G42" s="53"/>
      <c r="H42" s="53"/>
      <c r="I42" s="53"/>
      <c r="J42" s="53"/>
      <c r="K42" s="53"/>
      <c r="L42" s="53"/>
      <c r="M42" s="53"/>
      <c r="N42" s="53"/>
      <c r="O42" s="53"/>
      <c r="P42" s="53"/>
      <c r="Q42" s="53"/>
      <c r="R42" s="53"/>
      <c r="S42" s="53"/>
      <c r="T42" s="53"/>
      <c r="U42" s="54"/>
    </row>
    <row r="43" s="1" customFormat="1">
      <c r="A43" s="55"/>
      <c r="B43" s="56"/>
      <c r="C43" s="56"/>
      <c r="D43" s="56"/>
      <c r="E43" s="56"/>
      <c r="F43" s="56"/>
      <c r="G43" s="56"/>
      <c r="H43" s="56"/>
      <c r="I43" s="56"/>
      <c r="J43" s="56"/>
      <c r="K43" s="56"/>
      <c r="L43" s="56"/>
      <c r="M43" s="56"/>
      <c r="N43" s="56"/>
      <c r="O43" s="56"/>
      <c r="P43" s="56"/>
      <c r="Q43" s="56"/>
      <c r="R43" s="56"/>
      <c r="S43" s="56"/>
      <c r="T43" s="56"/>
      <c r="U43" s="57"/>
    </row>
    <row r="44">
      <c r="A44" s="58" t="s">
        <v>50</v>
      </c>
      <c r="B44" s="52" t="s">
        <v>51</v>
      </c>
      <c r="C44" s="53"/>
      <c r="D44" s="53"/>
      <c r="E44" s="53"/>
      <c r="F44" s="53"/>
      <c r="G44" s="53"/>
      <c r="H44" s="53"/>
      <c r="I44" s="54"/>
      <c r="J44" s="36" t="s">
        <v>52</v>
      </c>
      <c r="K44" s="43" t="s">
        <v>53</v>
      </c>
      <c r="L44" s="43"/>
      <c r="M44" s="43"/>
      <c r="N44" s="43"/>
      <c r="O44" s="43" t="s">
        <v>54</v>
      </c>
      <c r="P44" s="43"/>
      <c r="Q44" s="43"/>
      <c r="R44" s="43" t="s">
        <v>55</v>
      </c>
      <c r="S44" s="43"/>
      <c r="T44" s="43"/>
      <c r="U44" s="43" t="s">
        <v>56</v>
      </c>
      <c r="V44" s="1"/>
    </row>
    <row r="45">
      <c r="A45" s="59"/>
      <c r="B45" s="60"/>
      <c r="C45" s="61"/>
      <c r="D45" s="61"/>
      <c r="E45" s="61"/>
      <c r="F45" s="61"/>
      <c r="G45" s="61"/>
      <c r="H45" s="61"/>
      <c r="I45" s="62"/>
      <c r="J45" s="44"/>
      <c r="K45" s="43" t="s">
        <v>57</v>
      </c>
      <c r="L45" s="43" t="s">
        <v>58</v>
      </c>
      <c r="M45" s="43" t="s">
        <v>59</v>
      </c>
      <c r="N45" s="43" t="s">
        <v>60</v>
      </c>
      <c r="O45" s="43" t="s">
        <v>61</v>
      </c>
      <c r="P45" s="43" t="s">
        <v>40</v>
      </c>
      <c r="Q45" s="43" t="s">
        <v>62</v>
      </c>
      <c r="R45" s="43" t="s">
        <v>63</v>
      </c>
      <c r="S45" s="43" t="s">
        <v>57</v>
      </c>
      <c r="T45" s="43" t="s">
        <v>64</v>
      </c>
      <c r="U45" s="43"/>
      <c r="V45" s="1"/>
    </row>
    <row r="46" ht="24" customHeight="1">
      <c r="A46" s="63" t="s">
        <v>65</v>
      </c>
      <c r="B46" s="64" t="s">
        <v>66</v>
      </c>
      <c r="C46" s="65"/>
      <c r="D46" s="65"/>
      <c r="E46" s="65"/>
      <c r="F46" s="65"/>
      <c r="G46" s="65"/>
      <c r="H46" s="65"/>
      <c r="I46" s="66"/>
      <c r="J46" s="67">
        <v>4</v>
      </c>
      <c r="K46" s="67">
        <v>2</v>
      </c>
      <c r="L46" s="67">
        <v>2</v>
      </c>
      <c r="M46" s="67">
        <v>0</v>
      </c>
      <c r="N46" s="68">
        <v>0</v>
      </c>
      <c r="O46" s="69">
        <f t="shared" ref="O46:O55" si="1">K46+L46+M46+N46</f>
        <v>4</v>
      </c>
      <c r="P46" s="69">
        <f t="shared" ref="P46:P55" si="2">Q46-O46</f>
        <v>3</v>
      </c>
      <c r="Q46" s="69">
        <f t="shared" ref="Q46:Q55" si="3">ROUND(PRODUCT(J46,25)/14,0)</f>
        <v>7</v>
      </c>
      <c r="R46" s="70" t="s">
        <v>63</v>
      </c>
      <c r="S46" s="67"/>
      <c r="T46" s="47"/>
      <c r="U46" s="67" t="s">
        <v>67</v>
      </c>
    </row>
    <row r="47">
      <c r="A47" s="63" t="s">
        <v>68</v>
      </c>
      <c r="B47" s="71" t="s">
        <v>69</v>
      </c>
      <c r="C47" s="72"/>
      <c r="D47" s="72"/>
      <c r="E47" s="72"/>
      <c r="F47" s="72"/>
      <c r="G47" s="72"/>
      <c r="H47" s="72"/>
      <c r="I47" s="73"/>
      <c r="J47" s="67">
        <v>4</v>
      </c>
      <c r="K47" s="67">
        <v>1</v>
      </c>
      <c r="L47" s="67">
        <v>1</v>
      </c>
      <c r="M47" s="67">
        <v>0</v>
      </c>
      <c r="N47" s="68">
        <v>0</v>
      </c>
      <c r="O47" s="69">
        <f t="shared" si="1"/>
        <v>2</v>
      </c>
      <c r="P47" s="69">
        <f t="shared" si="2"/>
        <v>5</v>
      </c>
      <c r="Q47" s="69">
        <f t="shared" si="3"/>
        <v>7</v>
      </c>
      <c r="R47" s="70" t="s">
        <v>63</v>
      </c>
      <c r="S47" s="67"/>
      <c r="T47" s="47"/>
      <c r="U47" s="67" t="s">
        <v>67</v>
      </c>
    </row>
    <row r="48">
      <c r="A48" s="63" t="s">
        <v>70</v>
      </c>
      <c r="B48" s="71" t="s">
        <v>71</v>
      </c>
      <c r="C48" s="72"/>
      <c r="D48" s="72"/>
      <c r="E48" s="72"/>
      <c r="F48" s="72"/>
      <c r="G48" s="72"/>
      <c r="H48" s="72"/>
      <c r="I48" s="73"/>
      <c r="J48" s="67">
        <v>3</v>
      </c>
      <c r="K48" s="67">
        <v>2</v>
      </c>
      <c r="L48" s="67">
        <v>1</v>
      </c>
      <c r="M48" s="67">
        <v>0</v>
      </c>
      <c r="N48" s="68">
        <v>0</v>
      </c>
      <c r="O48" s="69">
        <f t="shared" si="1"/>
        <v>3</v>
      </c>
      <c r="P48" s="69">
        <f t="shared" si="2"/>
        <v>2</v>
      </c>
      <c r="Q48" s="69">
        <f t="shared" si="3"/>
        <v>5</v>
      </c>
      <c r="R48" s="70" t="s">
        <v>63</v>
      </c>
      <c r="S48" s="67"/>
      <c r="T48" s="47"/>
      <c r="U48" s="67" t="s">
        <v>72</v>
      </c>
    </row>
    <row r="49">
      <c r="A49" s="63" t="s">
        <v>73</v>
      </c>
      <c r="B49" s="71" t="s">
        <v>74</v>
      </c>
      <c r="C49" s="72"/>
      <c r="D49" s="72"/>
      <c r="E49" s="72"/>
      <c r="F49" s="72"/>
      <c r="G49" s="72"/>
      <c r="H49" s="72"/>
      <c r="I49" s="73"/>
      <c r="J49" s="67">
        <v>6</v>
      </c>
      <c r="K49" s="67">
        <v>1</v>
      </c>
      <c r="L49" s="67">
        <v>0</v>
      </c>
      <c r="M49" s="67">
        <v>4</v>
      </c>
      <c r="N49" s="68">
        <v>0.5</v>
      </c>
      <c r="O49" s="69">
        <f t="shared" si="1"/>
        <v>5.5</v>
      </c>
      <c r="P49" s="69">
        <f t="shared" si="2"/>
        <v>5.5</v>
      </c>
      <c r="Q49" s="69">
        <f t="shared" si="3"/>
        <v>11</v>
      </c>
      <c r="R49" s="70" t="s">
        <v>63</v>
      </c>
      <c r="S49" s="67"/>
      <c r="T49" s="47"/>
      <c r="U49" s="67" t="s">
        <v>75</v>
      </c>
    </row>
    <row r="50" s="1" customFormat="1">
      <c r="A50" s="63" t="s">
        <v>76</v>
      </c>
      <c r="B50" s="71" t="s">
        <v>77</v>
      </c>
      <c r="C50" s="72"/>
      <c r="D50" s="72"/>
      <c r="E50" s="72"/>
      <c r="F50" s="72"/>
      <c r="G50" s="72"/>
      <c r="H50" s="72"/>
      <c r="I50" s="73"/>
      <c r="J50" s="67">
        <v>2</v>
      </c>
      <c r="K50" s="67">
        <v>0</v>
      </c>
      <c r="L50" s="67">
        <v>0</v>
      </c>
      <c r="M50" s="67">
        <v>0</v>
      </c>
      <c r="N50" s="68">
        <v>0.5</v>
      </c>
      <c r="O50" s="69">
        <f t="shared" si="1"/>
        <v>0.5</v>
      </c>
      <c r="P50" s="69">
        <f t="shared" si="2"/>
        <v>3.5</v>
      </c>
      <c r="Q50" s="69">
        <f t="shared" si="3"/>
        <v>4</v>
      </c>
      <c r="R50" s="70"/>
      <c r="S50" s="67"/>
      <c r="T50" s="47" t="s">
        <v>64</v>
      </c>
      <c r="U50" s="67" t="s">
        <v>75</v>
      </c>
    </row>
    <row r="51" s="1" customFormat="1">
      <c r="A51" s="63" t="s">
        <v>78</v>
      </c>
      <c r="B51" s="71" t="s">
        <v>79</v>
      </c>
      <c r="C51" s="72"/>
      <c r="D51" s="72"/>
      <c r="E51" s="72"/>
      <c r="F51" s="72"/>
      <c r="G51" s="72"/>
      <c r="H51" s="72"/>
      <c r="I51" s="73"/>
      <c r="J51" s="67">
        <v>4</v>
      </c>
      <c r="K51" s="67">
        <v>0</v>
      </c>
      <c r="L51" s="67">
        <v>0</v>
      </c>
      <c r="M51" s="67">
        <v>2</v>
      </c>
      <c r="N51" s="68">
        <v>0</v>
      </c>
      <c r="O51" s="69">
        <f t="shared" si="1"/>
        <v>2</v>
      </c>
      <c r="P51" s="69">
        <f t="shared" si="2"/>
        <v>5</v>
      </c>
      <c r="Q51" s="69">
        <f t="shared" si="3"/>
        <v>7</v>
      </c>
      <c r="R51" s="70"/>
      <c r="S51" s="67"/>
      <c r="T51" s="47" t="s">
        <v>64</v>
      </c>
      <c r="U51" s="67" t="s">
        <v>72</v>
      </c>
    </row>
    <row r="52" s="1" customFormat="1">
      <c r="A52" s="63" t="s">
        <v>80</v>
      </c>
      <c r="B52" s="71" t="s">
        <v>81</v>
      </c>
      <c r="C52" s="72"/>
      <c r="D52" s="72"/>
      <c r="E52" s="72"/>
      <c r="F52" s="72"/>
      <c r="G52" s="72"/>
      <c r="H52" s="72"/>
      <c r="I52" s="73"/>
      <c r="J52" s="67">
        <v>2</v>
      </c>
      <c r="K52" s="67">
        <v>1</v>
      </c>
      <c r="L52" s="67">
        <v>1</v>
      </c>
      <c r="M52" s="67">
        <v>0</v>
      </c>
      <c r="N52" s="68">
        <v>0</v>
      </c>
      <c r="O52" s="69">
        <f t="shared" si="1"/>
        <v>2</v>
      </c>
      <c r="P52" s="69">
        <f t="shared" si="2"/>
        <v>2</v>
      </c>
      <c r="Q52" s="69">
        <f t="shared" si="3"/>
        <v>4</v>
      </c>
      <c r="R52" s="70"/>
      <c r="S52" s="67"/>
      <c r="T52" s="47" t="s">
        <v>64</v>
      </c>
      <c r="U52" s="67" t="s">
        <v>67</v>
      </c>
    </row>
    <row r="53">
      <c r="A53" s="63" t="s">
        <v>82</v>
      </c>
      <c r="B53" s="71" t="s">
        <v>83</v>
      </c>
      <c r="C53" s="72"/>
      <c r="D53" s="72"/>
      <c r="E53" s="72"/>
      <c r="F53" s="72"/>
      <c r="G53" s="72"/>
      <c r="H53" s="72"/>
      <c r="I53" s="73"/>
      <c r="J53" s="67">
        <v>3</v>
      </c>
      <c r="K53" s="67">
        <v>1</v>
      </c>
      <c r="L53" s="67">
        <v>1</v>
      </c>
      <c r="M53" s="67">
        <v>0</v>
      </c>
      <c r="N53" s="68">
        <v>0</v>
      </c>
      <c r="O53" s="69">
        <f t="shared" si="1"/>
        <v>2</v>
      </c>
      <c r="P53" s="69">
        <f t="shared" si="2"/>
        <v>3</v>
      </c>
      <c r="Q53" s="69">
        <f t="shared" si="3"/>
        <v>5</v>
      </c>
      <c r="R53" s="70" t="s">
        <v>63</v>
      </c>
      <c r="S53" s="67"/>
      <c r="T53" s="47"/>
      <c r="U53" s="67" t="s">
        <v>67</v>
      </c>
    </row>
    <row r="54" ht="29.25" customHeight="1">
      <c r="A54" s="63" t="s">
        <v>84</v>
      </c>
      <c r="B54" s="64" t="s">
        <v>85</v>
      </c>
      <c r="C54" s="65"/>
      <c r="D54" s="65"/>
      <c r="E54" s="65"/>
      <c r="F54" s="65"/>
      <c r="G54" s="65"/>
      <c r="H54" s="65"/>
      <c r="I54" s="66"/>
      <c r="J54" s="67">
        <v>2</v>
      </c>
      <c r="K54" s="67">
        <v>0</v>
      </c>
      <c r="L54" s="67">
        <v>0</v>
      </c>
      <c r="M54" s="67">
        <v>2</v>
      </c>
      <c r="N54" s="68">
        <v>0</v>
      </c>
      <c r="O54" s="69">
        <f t="shared" si="1"/>
        <v>2</v>
      </c>
      <c r="P54" s="69">
        <f t="shared" si="2"/>
        <v>2</v>
      </c>
      <c r="Q54" s="69">
        <f t="shared" si="3"/>
        <v>4</v>
      </c>
      <c r="R54" s="70" t="s">
        <v>63</v>
      </c>
      <c r="S54" s="67"/>
      <c r="T54" s="47"/>
      <c r="U54" s="67" t="s">
        <v>72</v>
      </c>
    </row>
    <row r="55">
      <c r="A55" s="74" t="s">
        <v>86</v>
      </c>
      <c r="B55" s="75" t="s">
        <v>87</v>
      </c>
      <c r="C55" s="76"/>
      <c r="D55" s="76"/>
      <c r="E55" s="76"/>
      <c r="F55" s="76"/>
      <c r="G55" s="76"/>
      <c r="H55" s="76"/>
      <c r="I55" s="77"/>
      <c r="J55" s="74">
        <v>2</v>
      </c>
      <c r="K55" s="74">
        <v>0</v>
      </c>
      <c r="L55" s="74">
        <v>2</v>
      </c>
      <c r="M55" s="74">
        <v>0</v>
      </c>
      <c r="N55" s="69">
        <v>0</v>
      </c>
      <c r="O55" s="69">
        <f t="shared" si="1"/>
        <v>2</v>
      </c>
      <c r="P55" s="69">
        <f t="shared" si="2"/>
        <v>2</v>
      </c>
      <c r="Q55" s="69">
        <f t="shared" si="3"/>
        <v>4</v>
      </c>
      <c r="R55" s="78"/>
      <c r="S55" s="79"/>
      <c r="T55" s="80" t="s">
        <v>64</v>
      </c>
      <c r="U55" s="79" t="s">
        <v>88</v>
      </c>
      <c r="V55" s="13"/>
      <c r="W55" s="13"/>
      <c r="X55" s="13"/>
      <c r="Y55" s="13"/>
      <c r="Z55" s="13"/>
    </row>
    <row r="56">
      <c r="A56" s="81" t="s">
        <v>89</v>
      </c>
      <c r="B56" s="82"/>
      <c r="C56" s="83"/>
      <c r="D56" s="83"/>
      <c r="E56" s="83"/>
      <c r="F56" s="83"/>
      <c r="G56" s="83"/>
      <c r="H56" s="83"/>
      <c r="I56" s="84"/>
      <c r="J56" s="81">
        <f t="shared" ref="J56:Q56" si="4">SUM(J46:J55)</f>
        <v>32</v>
      </c>
      <c r="K56" s="81">
        <f t="shared" si="4"/>
        <v>8</v>
      </c>
      <c r="L56" s="81">
        <f t="shared" si="4"/>
        <v>8</v>
      </c>
      <c r="M56" s="81">
        <f t="shared" si="4"/>
        <v>8</v>
      </c>
      <c r="N56" s="85">
        <f t="shared" si="4"/>
        <v>1</v>
      </c>
      <c r="O56" s="85">
        <f t="shared" si="4"/>
        <v>25</v>
      </c>
      <c r="P56" s="85">
        <f t="shared" si="4"/>
        <v>33</v>
      </c>
      <c r="Q56" s="85">
        <f t="shared" si="4"/>
        <v>58</v>
      </c>
      <c r="R56" s="81">
        <f>COUNTIF(R46:R55,"E")</f>
        <v>6</v>
      </c>
      <c r="S56" s="81">
        <f>COUNTIF(S47:S55,"C")</f>
        <v>0</v>
      </c>
      <c r="T56" s="81">
        <f>COUNTIF(T47:T55,"VP")</f>
        <v>4</v>
      </c>
      <c r="U56" s="81">
        <f>COUNTA(U46:U55)</f>
        <v>10</v>
      </c>
      <c r="V56" s="1" t="str">
        <f>IF(R56&gt;=SUM(S56:T56),"Corect","E trebuie să fie cel puțin egal cu C+VP")</f>
        <v>Corect</v>
      </c>
      <c r="W56" s="1"/>
      <c r="X56" s="1"/>
    </row>
    <row r="57" s="1" customFormat="1">
      <c r="A57" s="1"/>
      <c r="B57" s="56"/>
      <c r="C57" s="56"/>
      <c r="D57" s="56"/>
      <c r="E57" s="56"/>
      <c r="F57" s="56"/>
      <c r="G57" s="56"/>
      <c r="H57" s="56"/>
      <c r="I57" s="56"/>
      <c r="J57" s="56"/>
      <c r="K57" s="56"/>
      <c r="L57" s="56"/>
      <c r="M57" s="56"/>
      <c r="N57" s="86"/>
      <c r="O57" s="86"/>
      <c r="P57" s="86"/>
      <c r="Q57" s="86"/>
      <c r="R57" s="56"/>
      <c r="S57" s="56"/>
      <c r="T57" s="56"/>
      <c r="U57" s="87"/>
      <c r="V57" s="1"/>
      <c r="W57" s="1"/>
      <c r="X57" s="1"/>
    </row>
    <row r="58">
      <c r="A58" s="52" t="s">
        <v>90</v>
      </c>
      <c r="B58" s="53"/>
      <c r="C58" s="53"/>
      <c r="D58" s="53"/>
      <c r="E58" s="53"/>
      <c r="F58" s="53"/>
      <c r="G58" s="53"/>
      <c r="H58" s="53"/>
      <c r="I58" s="53"/>
      <c r="J58" s="53"/>
      <c r="K58" s="53"/>
      <c r="L58" s="53"/>
      <c r="M58" s="53"/>
      <c r="N58" s="53"/>
      <c r="O58" s="53"/>
      <c r="P58" s="53"/>
      <c r="Q58" s="53"/>
      <c r="R58" s="53"/>
      <c r="S58" s="53"/>
      <c r="T58" s="53"/>
      <c r="U58" s="54"/>
    </row>
    <row r="59" s="1" customFormat="1">
      <c r="A59" s="55"/>
      <c r="B59" s="56"/>
      <c r="C59" s="56"/>
      <c r="D59" s="56"/>
      <c r="E59" s="56"/>
      <c r="F59" s="56"/>
      <c r="G59" s="56"/>
      <c r="H59" s="56"/>
      <c r="I59" s="56"/>
      <c r="J59" s="56"/>
      <c r="K59" s="56"/>
      <c r="L59" s="56"/>
      <c r="M59" s="56"/>
      <c r="N59" s="56"/>
      <c r="O59" s="56"/>
      <c r="P59" s="56"/>
      <c r="Q59" s="56"/>
      <c r="R59" s="56"/>
      <c r="S59" s="56"/>
      <c r="T59" s="56"/>
      <c r="U59" s="57"/>
    </row>
    <row r="60" ht="12.75" customHeight="1">
      <c r="A60" s="58" t="s">
        <v>50</v>
      </c>
      <c r="B60" s="52" t="s">
        <v>51</v>
      </c>
      <c r="C60" s="53"/>
      <c r="D60" s="53"/>
      <c r="E60" s="53"/>
      <c r="F60" s="53"/>
      <c r="G60" s="53"/>
      <c r="H60" s="53"/>
      <c r="I60" s="54"/>
      <c r="J60" s="36" t="s">
        <v>52</v>
      </c>
      <c r="K60" s="33" t="s">
        <v>53</v>
      </c>
      <c r="L60" s="35"/>
      <c r="M60" s="35"/>
      <c r="N60" s="34"/>
      <c r="O60" s="43" t="s">
        <v>54</v>
      </c>
      <c r="P60" s="43"/>
      <c r="Q60" s="43"/>
      <c r="R60" s="43" t="s">
        <v>55</v>
      </c>
      <c r="S60" s="43"/>
      <c r="T60" s="43"/>
      <c r="U60" s="41" t="s">
        <v>56</v>
      </c>
      <c r="V60" s="1"/>
    </row>
    <row r="61">
      <c r="A61" s="59"/>
      <c r="B61" s="60"/>
      <c r="C61" s="61"/>
      <c r="D61" s="61"/>
      <c r="E61" s="61"/>
      <c r="F61" s="61"/>
      <c r="G61" s="61"/>
      <c r="H61" s="61"/>
      <c r="I61" s="62"/>
      <c r="J61" s="44"/>
      <c r="K61" s="43" t="s">
        <v>57</v>
      </c>
      <c r="L61" s="43" t="s">
        <v>58</v>
      </c>
      <c r="M61" s="43" t="s">
        <v>59</v>
      </c>
      <c r="N61" s="43" t="s">
        <v>60</v>
      </c>
      <c r="O61" s="43" t="s">
        <v>61</v>
      </c>
      <c r="P61" s="43" t="s">
        <v>40</v>
      </c>
      <c r="Q61" s="43" t="s">
        <v>62</v>
      </c>
      <c r="R61" s="43" t="s">
        <v>63</v>
      </c>
      <c r="S61" s="43" t="s">
        <v>57</v>
      </c>
      <c r="T61" s="43" t="s">
        <v>64</v>
      </c>
      <c r="U61" s="44"/>
      <c r="V61" s="1"/>
    </row>
    <row r="62" ht="24.75" customHeight="1">
      <c r="A62" s="63" t="s">
        <v>91</v>
      </c>
      <c r="B62" s="64" t="s">
        <v>92</v>
      </c>
      <c r="C62" s="65"/>
      <c r="D62" s="65"/>
      <c r="E62" s="65"/>
      <c r="F62" s="65"/>
      <c r="G62" s="65"/>
      <c r="H62" s="65"/>
      <c r="I62" s="66"/>
      <c r="J62" s="67">
        <v>4</v>
      </c>
      <c r="K62" s="67">
        <v>2</v>
      </c>
      <c r="L62" s="67">
        <v>2</v>
      </c>
      <c r="M62" s="67">
        <v>0</v>
      </c>
      <c r="N62" s="68">
        <v>0</v>
      </c>
      <c r="O62" s="69">
        <f t="shared" ref="O62:O72" si="5">K62+L62+M62+N62</f>
        <v>4</v>
      </c>
      <c r="P62" s="69">
        <f t="shared" ref="P62:P72" si="6">Q62-O62</f>
        <v>3</v>
      </c>
      <c r="Q62" s="69">
        <f t="shared" ref="Q62:Q72" si="7">ROUND(PRODUCT(J62,25)/14,0)</f>
        <v>7</v>
      </c>
      <c r="R62" s="70" t="s">
        <v>63</v>
      </c>
      <c r="S62" s="67"/>
      <c r="T62" s="47"/>
      <c r="U62" s="67" t="s">
        <v>67</v>
      </c>
    </row>
    <row r="63">
      <c r="A63" s="63" t="s">
        <v>93</v>
      </c>
      <c r="B63" s="71" t="s">
        <v>94</v>
      </c>
      <c r="C63" s="72"/>
      <c r="D63" s="72"/>
      <c r="E63" s="72"/>
      <c r="F63" s="72"/>
      <c r="G63" s="72"/>
      <c r="H63" s="72"/>
      <c r="I63" s="73"/>
      <c r="J63" s="67">
        <v>4</v>
      </c>
      <c r="K63" s="67">
        <v>1</v>
      </c>
      <c r="L63" s="67">
        <v>1</v>
      </c>
      <c r="M63" s="67">
        <v>0</v>
      </c>
      <c r="N63" s="68">
        <v>0</v>
      </c>
      <c r="O63" s="69">
        <f t="shared" si="5"/>
        <v>2</v>
      </c>
      <c r="P63" s="69">
        <f t="shared" si="6"/>
        <v>5</v>
      </c>
      <c r="Q63" s="69">
        <f t="shared" si="7"/>
        <v>7</v>
      </c>
      <c r="R63" s="70" t="s">
        <v>63</v>
      </c>
      <c r="S63" s="67"/>
      <c r="T63" s="47"/>
      <c r="U63" s="67" t="s">
        <v>67</v>
      </c>
    </row>
    <row r="64">
      <c r="A64" s="63" t="s">
        <v>95</v>
      </c>
      <c r="B64" s="71" t="s">
        <v>96</v>
      </c>
      <c r="C64" s="72"/>
      <c r="D64" s="72"/>
      <c r="E64" s="72"/>
      <c r="F64" s="72"/>
      <c r="G64" s="72"/>
      <c r="H64" s="72"/>
      <c r="I64" s="73"/>
      <c r="J64" s="67">
        <v>3</v>
      </c>
      <c r="K64" s="67">
        <v>2</v>
      </c>
      <c r="L64" s="67">
        <v>1</v>
      </c>
      <c r="M64" s="67">
        <v>0</v>
      </c>
      <c r="N64" s="68">
        <v>0</v>
      </c>
      <c r="O64" s="69">
        <f t="shared" si="5"/>
        <v>3</v>
      </c>
      <c r="P64" s="69">
        <f t="shared" si="6"/>
        <v>2</v>
      </c>
      <c r="Q64" s="69">
        <f t="shared" si="7"/>
        <v>5</v>
      </c>
      <c r="R64" s="70" t="s">
        <v>63</v>
      </c>
      <c r="S64" s="67"/>
      <c r="T64" s="47"/>
      <c r="U64" s="67" t="s">
        <v>72</v>
      </c>
    </row>
    <row r="65">
      <c r="A65" s="63" t="s">
        <v>97</v>
      </c>
      <c r="B65" s="71" t="s">
        <v>98</v>
      </c>
      <c r="C65" s="72"/>
      <c r="D65" s="72"/>
      <c r="E65" s="72"/>
      <c r="F65" s="72"/>
      <c r="G65" s="72"/>
      <c r="H65" s="72"/>
      <c r="I65" s="73"/>
      <c r="J65" s="67">
        <v>4</v>
      </c>
      <c r="K65" s="67">
        <v>2</v>
      </c>
      <c r="L65" s="67">
        <v>0</v>
      </c>
      <c r="M65" s="67">
        <v>2</v>
      </c>
      <c r="N65" s="68">
        <v>0.5</v>
      </c>
      <c r="O65" s="69">
        <f t="shared" si="5"/>
        <v>4.5</v>
      </c>
      <c r="P65" s="69">
        <f t="shared" si="6"/>
        <v>2.5</v>
      </c>
      <c r="Q65" s="69">
        <f t="shared" si="7"/>
        <v>7</v>
      </c>
      <c r="R65" s="70" t="s">
        <v>63</v>
      </c>
      <c r="S65" s="67"/>
      <c r="T65" s="47"/>
      <c r="U65" s="67" t="s">
        <v>75</v>
      </c>
    </row>
    <row r="66">
      <c r="A66" s="63" t="s">
        <v>99</v>
      </c>
      <c r="B66" s="71" t="s">
        <v>100</v>
      </c>
      <c r="C66" s="72"/>
      <c r="D66" s="72"/>
      <c r="E66" s="72"/>
      <c r="F66" s="72"/>
      <c r="G66" s="72"/>
      <c r="H66" s="72"/>
      <c r="I66" s="73"/>
      <c r="J66" s="67">
        <v>2</v>
      </c>
      <c r="K66" s="67">
        <v>0</v>
      </c>
      <c r="L66" s="67">
        <v>0</v>
      </c>
      <c r="M66" s="67">
        <v>0</v>
      </c>
      <c r="N66" s="68">
        <v>0.5</v>
      </c>
      <c r="O66" s="69">
        <f t="shared" si="5"/>
        <v>0.5</v>
      </c>
      <c r="P66" s="69">
        <f t="shared" si="6"/>
        <v>3.5</v>
      </c>
      <c r="Q66" s="69">
        <f t="shared" si="7"/>
        <v>4</v>
      </c>
      <c r="R66" s="70"/>
      <c r="S66" s="67"/>
      <c r="T66" s="47" t="s">
        <v>64</v>
      </c>
      <c r="U66" s="67" t="s">
        <v>75</v>
      </c>
    </row>
    <row r="67">
      <c r="A67" s="63" t="s">
        <v>101</v>
      </c>
      <c r="B67" s="71" t="s">
        <v>102</v>
      </c>
      <c r="C67" s="72"/>
      <c r="D67" s="72"/>
      <c r="E67" s="72"/>
      <c r="F67" s="72"/>
      <c r="G67" s="72"/>
      <c r="H67" s="72"/>
      <c r="I67" s="73"/>
      <c r="J67" s="67">
        <v>2</v>
      </c>
      <c r="K67" s="67">
        <v>0</v>
      </c>
      <c r="L67" s="67">
        <v>0</v>
      </c>
      <c r="M67" s="67">
        <v>2</v>
      </c>
      <c r="N67" s="68">
        <v>0</v>
      </c>
      <c r="O67" s="69">
        <f t="shared" si="5"/>
        <v>2</v>
      </c>
      <c r="P67" s="69">
        <f t="shared" si="6"/>
        <v>2</v>
      </c>
      <c r="Q67" s="69">
        <f t="shared" si="7"/>
        <v>4</v>
      </c>
      <c r="R67" s="70"/>
      <c r="S67" s="67"/>
      <c r="T67" s="47" t="s">
        <v>64</v>
      </c>
      <c r="U67" s="67" t="s">
        <v>72</v>
      </c>
    </row>
    <row r="68" ht="30" customHeight="1">
      <c r="A68" s="63" t="s">
        <v>103</v>
      </c>
      <c r="B68" s="64" t="s">
        <v>104</v>
      </c>
      <c r="C68" s="65"/>
      <c r="D68" s="65"/>
      <c r="E68" s="65"/>
      <c r="F68" s="65"/>
      <c r="G68" s="65"/>
      <c r="H68" s="65"/>
      <c r="I68" s="66"/>
      <c r="J68" s="67">
        <v>2</v>
      </c>
      <c r="K68" s="67">
        <v>0</v>
      </c>
      <c r="L68" s="67">
        <v>0</v>
      </c>
      <c r="M68" s="67">
        <v>2</v>
      </c>
      <c r="N68" s="68">
        <v>0</v>
      </c>
      <c r="O68" s="69">
        <f t="shared" si="5"/>
        <v>2</v>
      </c>
      <c r="P68" s="69">
        <f t="shared" si="6"/>
        <v>2</v>
      </c>
      <c r="Q68" s="69">
        <f t="shared" si="7"/>
        <v>4</v>
      </c>
      <c r="R68" s="70" t="s">
        <v>63</v>
      </c>
      <c r="S68" s="67"/>
      <c r="T68" s="47"/>
      <c r="U68" s="67" t="s">
        <v>72</v>
      </c>
    </row>
    <row r="69">
      <c r="A69" s="63" t="s">
        <v>105</v>
      </c>
      <c r="B69" s="71" t="s">
        <v>106</v>
      </c>
      <c r="C69" s="72"/>
      <c r="D69" s="72"/>
      <c r="E69" s="72"/>
      <c r="F69" s="72"/>
      <c r="G69" s="72"/>
      <c r="H69" s="72"/>
      <c r="I69" s="73"/>
      <c r="J69" s="67">
        <v>2</v>
      </c>
      <c r="K69" s="67">
        <v>0</v>
      </c>
      <c r="L69" s="67">
        <v>0</v>
      </c>
      <c r="M69" s="67">
        <v>2</v>
      </c>
      <c r="N69" s="68">
        <v>0</v>
      </c>
      <c r="O69" s="69">
        <f t="shared" si="5"/>
        <v>2</v>
      </c>
      <c r="P69" s="69">
        <f t="shared" si="6"/>
        <v>2</v>
      </c>
      <c r="Q69" s="69">
        <f t="shared" si="7"/>
        <v>4</v>
      </c>
      <c r="R69" s="70"/>
      <c r="S69" s="67"/>
      <c r="T69" s="47" t="s">
        <v>64</v>
      </c>
      <c r="U69" s="67" t="s">
        <v>75</v>
      </c>
    </row>
    <row r="70">
      <c r="A70" s="63" t="s">
        <v>107</v>
      </c>
      <c r="B70" s="71" t="s">
        <v>108</v>
      </c>
      <c r="C70" s="72"/>
      <c r="D70" s="72"/>
      <c r="E70" s="72"/>
      <c r="F70" s="72"/>
      <c r="G70" s="72"/>
      <c r="H70" s="72"/>
      <c r="I70" s="73"/>
      <c r="J70" s="67">
        <v>4</v>
      </c>
      <c r="K70" s="67">
        <v>0</v>
      </c>
      <c r="L70" s="67">
        <v>2</v>
      </c>
      <c r="M70" s="67">
        <v>2</v>
      </c>
      <c r="N70" s="68">
        <v>0</v>
      </c>
      <c r="O70" s="69">
        <f t="shared" si="5"/>
        <v>4</v>
      </c>
      <c r="P70" s="69">
        <f t="shared" si="6"/>
        <v>3</v>
      </c>
      <c r="Q70" s="69">
        <f t="shared" si="7"/>
        <v>7</v>
      </c>
      <c r="R70" s="70" t="s">
        <v>63</v>
      </c>
      <c r="S70" s="67"/>
      <c r="T70" s="47"/>
      <c r="U70" s="67" t="s">
        <v>75</v>
      </c>
      <c r="V70" s="13"/>
      <c r="W70" s="13"/>
      <c r="X70" s="13"/>
      <c r="Y70" s="13"/>
      <c r="Z70" s="13"/>
    </row>
    <row r="71">
      <c r="A71" s="63" t="s">
        <v>109</v>
      </c>
      <c r="B71" s="71" t="s">
        <v>110</v>
      </c>
      <c r="C71" s="72"/>
      <c r="D71" s="72"/>
      <c r="E71" s="72"/>
      <c r="F71" s="72"/>
      <c r="G71" s="72"/>
      <c r="H71" s="72"/>
      <c r="I71" s="73"/>
      <c r="J71" s="67">
        <v>3</v>
      </c>
      <c r="K71" s="67">
        <v>0</v>
      </c>
      <c r="L71" s="67">
        <v>0</v>
      </c>
      <c r="M71" s="67">
        <v>0</v>
      </c>
      <c r="N71" s="68">
        <v>0</v>
      </c>
      <c r="O71" s="69">
        <f t="shared" si="5"/>
        <v>0</v>
      </c>
      <c r="P71" s="69">
        <f t="shared" si="6"/>
        <v>5</v>
      </c>
      <c r="Q71" s="69">
        <f t="shared" si="7"/>
        <v>5</v>
      </c>
      <c r="R71" s="70"/>
      <c r="S71" s="67" t="s">
        <v>57</v>
      </c>
      <c r="T71" s="47"/>
      <c r="U71" s="67" t="s">
        <v>88</v>
      </c>
      <c r="V71" s="13"/>
      <c r="W71" s="13"/>
      <c r="X71" s="13"/>
      <c r="Y71" s="13"/>
      <c r="Z71" s="13"/>
    </row>
    <row r="72">
      <c r="A72" s="74" t="s">
        <v>111</v>
      </c>
      <c r="B72" s="75" t="s">
        <v>112</v>
      </c>
      <c r="C72" s="76"/>
      <c r="D72" s="76"/>
      <c r="E72" s="76"/>
      <c r="F72" s="76"/>
      <c r="G72" s="76"/>
      <c r="H72" s="76"/>
      <c r="I72" s="77"/>
      <c r="J72" s="74">
        <v>2</v>
      </c>
      <c r="K72" s="74">
        <v>0</v>
      </c>
      <c r="L72" s="74">
        <v>2</v>
      </c>
      <c r="M72" s="74">
        <v>0</v>
      </c>
      <c r="N72" s="69">
        <v>0</v>
      </c>
      <c r="O72" s="69">
        <f t="shared" si="5"/>
        <v>2</v>
      </c>
      <c r="P72" s="69">
        <f t="shared" si="6"/>
        <v>2</v>
      </c>
      <c r="Q72" s="69">
        <f t="shared" si="7"/>
        <v>4</v>
      </c>
      <c r="R72" s="78"/>
      <c r="S72" s="79"/>
      <c r="T72" s="80" t="s">
        <v>64</v>
      </c>
      <c r="U72" s="79" t="s">
        <v>88</v>
      </c>
      <c r="V72" s="13"/>
      <c r="W72" s="13"/>
      <c r="X72" s="13"/>
      <c r="Y72" s="13"/>
      <c r="Z72" s="13"/>
    </row>
    <row r="73">
      <c r="A73" s="81" t="s">
        <v>89</v>
      </c>
      <c r="B73" s="82"/>
      <c r="C73" s="83"/>
      <c r="D73" s="83"/>
      <c r="E73" s="83"/>
      <c r="F73" s="83"/>
      <c r="G73" s="83"/>
      <c r="H73" s="83"/>
      <c r="I73" s="84"/>
      <c r="J73" s="81">
        <f t="shared" ref="J73:Q73" si="8">SUM(J62:J72)</f>
        <v>32</v>
      </c>
      <c r="K73" s="81">
        <f t="shared" si="8"/>
        <v>7</v>
      </c>
      <c r="L73" s="81">
        <f t="shared" si="8"/>
        <v>8</v>
      </c>
      <c r="M73" s="81">
        <f t="shared" si="8"/>
        <v>10</v>
      </c>
      <c r="N73" s="85">
        <f t="shared" si="8"/>
        <v>1</v>
      </c>
      <c r="O73" s="85">
        <f t="shared" si="8"/>
        <v>26</v>
      </c>
      <c r="P73" s="85">
        <f t="shared" si="8"/>
        <v>32</v>
      </c>
      <c r="Q73" s="85">
        <f t="shared" si="8"/>
        <v>58</v>
      </c>
      <c r="R73" s="81">
        <f>COUNTIF(R62:R72,"E")</f>
        <v>6</v>
      </c>
      <c r="S73" s="81">
        <f>COUNTIF(S62:S72,"C")</f>
        <v>1</v>
      </c>
      <c r="T73" s="81">
        <f>COUNTIF(T62:T72,"VP")</f>
        <v>4</v>
      </c>
      <c r="U73" s="81">
        <f>COUNTA(U62:U72)</f>
        <v>11</v>
      </c>
      <c r="V73" s="1" t="str">
        <f>IF(R73&gt;=SUM(S73:T73),"Corect","E trebuie să fie cel puțin egal cu C+VP")</f>
        <v>Corect</v>
      </c>
      <c r="W73" s="1"/>
      <c r="X73" s="1"/>
    </row>
    <row r="74" s="1" customFormat="1">
      <c r="V74" s="1"/>
      <c r="W74" s="1"/>
      <c r="X74" s="1"/>
    </row>
    <row r="75" ht="15" customHeight="1">
      <c r="A75" s="81" t="s">
        <v>113</v>
      </c>
      <c r="B75" s="81"/>
      <c r="C75" s="81"/>
      <c r="D75" s="81"/>
      <c r="E75" s="81"/>
      <c r="F75" s="81"/>
      <c r="G75" s="81"/>
      <c r="H75" s="81"/>
      <c r="I75" s="81"/>
      <c r="J75" s="81"/>
      <c r="K75" s="81"/>
      <c r="L75" s="81"/>
      <c r="M75" s="81"/>
      <c r="N75" s="81"/>
      <c r="O75" s="81"/>
      <c r="P75" s="81"/>
      <c r="Q75" s="81"/>
      <c r="R75" s="81"/>
      <c r="S75" s="81"/>
      <c r="T75" s="81"/>
      <c r="U75" s="81"/>
    </row>
    <row r="76">
      <c r="A76" s="81"/>
      <c r="B76" s="81"/>
      <c r="C76" s="81"/>
      <c r="D76" s="81"/>
      <c r="E76" s="81"/>
      <c r="F76" s="81"/>
      <c r="G76" s="81"/>
      <c r="H76" s="81"/>
      <c r="I76" s="81"/>
      <c r="J76" s="81"/>
      <c r="K76" s="81"/>
      <c r="L76" s="81"/>
      <c r="M76" s="81"/>
      <c r="N76" s="81"/>
      <c r="O76" s="81"/>
      <c r="P76" s="81"/>
      <c r="Q76" s="81"/>
      <c r="R76" s="81"/>
      <c r="S76" s="81"/>
      <c r="T76" s="81"/>
      <c r="U76" s="81"/>
    </row>
    <row r="77" ht="12.75" customHeight="1">
      <c r="A77" s="58" t="s">
        <v>50</v>
      </c>
      <c r="B77" s="52" t="s">
        <v>51</v>
      </c>
      <c r="C77" s="53"/>
      <c r="D77" s="53"/>
      <c r="E77" s="53"/>
      <c r="F77" s="53"/>
      <c r="G77" s="53"/>
      <c r="H77" s="53"/>
      <c r="I77" s="54"/>
      <c r="J77" s="36" t="s">
        <v>52</v>
      </c>
      <c r="K77" s="33" t="s">
        <v>53</v>
      </c>
      <c r="L77" s="35"/>
      <c r="M77" s="35"/>
      <c r="N77" s="34"/>
      <c r="O77" s="33" t="s">
        <v>54</v>
      </c>
      <c r="P77" s="35"/>
      <c r="Q77" s="34"/>
      <c r="R77" s="33" t="s">
        <v>55</v>
      </c>
      <c r="S77" s="35"/>
      <c r="T77" s="34"/>
      <c r="U77" s="41" t="s">
        <v>56</v>
      </c>
    </row>
    <row r="78" s="1" customFormat="1" ht="7.5" customHeight="1">
      <c r="A78" s="88"/>
      <c r="B78" s="55"/>
      <c r="C78" s="56"/>
      <c r="D78" s="56"/>
      <c r="E78" s="56"/>
      <c r="F78" s="56"/>
      <c r="G78" s="56"/>
      <c r="H78" s="56"/>
      <c r="I78" s="57"/>
      <c r="J78" s="41"/>
      <c r="K78" s="38"/>
      <c r="L78" s="40"/>
      <c r="M78" s="40"/>
      <c r="N78" s="39"/>
      <c r="O78" s="38"/>
      <c r="P78" s="40"/>
      <c r="Q78" s="39"/>
      <c r="R78" s="38"/>
      <c r="S78" s="40"/>
      <c r="T78" s="39"/>
      <c r="U78" s="41"/>
    </row>
    <row r="79">
      <c r="A79" s="59"/>
      <c r="B79" s="60"/>
      <c r="C79" s="61"/>
      <c r="D79" s="61"/>
      <c r="E79" s="61"/>
      <c r="F79" s="61"/>
      <c r="G79" s="61"/>
      <c r="H79" s="61"/>
      <c r="I79" s="62"/>
      <c r="J79" s="44"/>
      <c r="K79" s="43" t="s">
        <v>57</v>
      </c>
      <c r="L79" s="43" t="s">
        <v>58</v>
      </c>
      <c r="M79" s="43" t="s">
        <v>59</v>
      </c>
      <c r="N79" s="43" t="s">
        <v>60</v>
      </c>
      <c r="O79" s="43" t="s">
        <v>61</v>
      </c>
      <c r="P79" s="43" t="s">
        <v>40</v>
      </c>
      <c r="Q79" s="43" t="s">
        <v>62</v>
      </c>
      <c r="R79" s="43" t="s">
        <v>63</v>
      </c>
      <c r="S79" s="43" t="s">
        <v>57</v>
      </c>
      <c r="T79" s="43" t="s">
        <v>64</v>
      </c>
      <c r="U79" s="44"/>
    </row>
    <row r="80" ht="31.149999999999999" customHeight="1">
      <c r="A80" s="63" t="s">
        <v>114</v>
      </c>
      <c r="B80" s="64" t="s">
        <v>115</v>
      </c>
      <c r="C80" s="65"/>
      <c r="D80" s="65"/>
      <c r="E80" s="65"/>
      <c r="F80" s="65"/>
      <c r="G80" s="65"/>
      <c r="H80" s="65"/>
      <c r="I80" s="66"/>
      <c r="J80" s="67">
        <v>4</v>
      </c>
      <c r="K80" s="67">
        <v>2</v>
      </c>
      <c r="L80" s="67">
        <v>2</v>
      </c>
      <c r="M80" s="67">
        <v>0</v>
      </c>
      <c r="N80" s="68">
        <v>0</v>
      </c>
      <c r="O80" s="69">
        <f t="shared" ref="O80:O89" si="9">K80+L80+M80+N80</f>
        <v>4</v>
      </c>
      <c r="P80" s="69">
        <f t="shared" ref="P80:P89" si="10">Q80-O80</f>
        <v>3</v>
      </c>
      <c r="Q80" s="69">
        <f t="shared" ref="Q80:Q89" si="11">ROUND(PRODUCT(J80,25)/14,0)</f>
        <v>7</v>
      </c>
      <c r="R80" s="70" t="s">
        <v>63</v>
      </c>
      <c r="S80" s="67"/>
      <c r="T80" s="47"/>
      <c r="U80" s="67" t="s">
        <v>67</v>
      </c>
    </row>
    <row r="81">
      <c r="A81" s="63" t="s">
        <v>116</v>
      </c>
      <c r="B81" s="64" t="s">
        <v>117</v>
      </c>
      <c r="C81" s="65"/>
      <c r="D81" s="65"/>
      <c r="E81" s="65"/>
      <c r="F81" s="65"/>
      <c r="G81" s="65"/>
      <c r="H81" s="65"/>
      <c r="I81" s="66"/>
      <c r="J81" s="67">
        <v>6</v>
      </c>
      <c r="K81" s="67">
        <v>2</v>
      </c>
      <c r="L81" s="67">
        <v>0</v>
      </c>
      <c r="M81" s="67">
        <v>2</v>
      </c>
      <c r="N81" s="68">
        <v>0.5</v>
      </c>
      <c r="O81" s="69">
        <f t="shared" si="9"/>
        <v>4.5</v>
      </c>
      <c r="P81" s="69">
        <f t="shared" si="10"/>
        <v>6.5</v>
      </c>
      <c r="Q81" s="69">
        <f t="shared" si="11"/>
        <v>11</v>
      </c>
      <c r="R81" s="70" t="s">
        <v>63</v>
      </c>
      <c r="S81" s="67"/>
      <c r="T81" s="47"/>
      <c r="U81" s="67" t="s">
        <v>75</v>
      </c>
    </row>
    <row r="82">
      <c r="A82" s="63" t="s">
        <v>118</v>
      </c>
      <c r="B82" s="64" t="s">
        <v>119</v>
      </c>
      <c r="C82" s="65"/>
      <c r="D82" s="65"/>
      <c r="E82" s="65"/>
      <c r="F82" s="65"/>
      <c r="G82" s="65"/>
      <c r="H82" s="65"/>
      <c r="I82" s="66"/>
      <c r="J82" s="67">
        <v>2</v>
      </c>
      <c r="K82" s="67">
        <v>0</v>
      </c>
      <c r="L82" s="67">
        <v>0</v>
      </c>
      <c r="M82" s="67">
        <v>0</v>
      </c>
      <c r="N82" s="68">
        <v>0.5</v>
      </c>
      <c r="O82" s="69">
        <f t="shared" si="9"/>
        <v>0.5</v>
      </c>
      <c r="P82" s="69">
        <f t="shared" si="10"/>
        <v>3.5</v>
      </c>
      <c r="Q82" s="69">
        <f t="shared" si="11"/>
        <v>4</v>
      </c>
      <c r="R82" s="70"/>
      <c r="S82" s="67"/>
      <c r="T82" s="47" t="s">
        <v>64</v>
      </c>
      <c r="U82" s="67" t="s">
        <v>75</v>
      </c>
    </row>
    <row r="83">
      <c r="A83" s="63" t="s">
        <v>120</v>
      </c>
      <c r="B83" s="64" t="s">
        <v>121</v>
      </c>
      <c r="C83" s="65"/>
      <c r="D83" s="65"/>
      <c r="E83" s="65"/>
      <c r="F83" s="65"/>
      <c r="G83" s="65"/>
      <c r="H83" s="65"/>
      <c r="I83" s="66"/>
      <c r="J83" s="67">
        <v>3</v>
      </c>
      <c r="K83" s="67">
        <v>1</v>
      </c>
      <c r="L83" s="67">
        <v>0</v>
      </c>
      <c r="M83" s="67">
        <v>1</v>
      </c>
      <c r="N83" s="68">
        <v>0</v>
      </c>
      <c r="O83" s="69">
        <f t="shared" si="9"/>
        <v>2</v>
      </c>
      <c r="P83" s="69">
        <f t="shared" si="10"/>
        <v>3</v>
      </c>
      <c r="Q83" s="69">
        <f t="shared" si="11"/>
        <v>5</v>
      </c>
      <c r="R83" s="70"/>
      <c r="S83" s="67"/>
      <c r="T83" s="47" t="s">
        <v>64</v>
      </c>
      <c r="U83" s="67" t="s">
        <v>75</v>
      </c>
    </row>
    <row r="84">
      <c r="A84" s="63" t="s">
        <v>122</v>
      </c>
      <c r="B84" s="64" t="s">
        <v>123</v>
      </c>
      <c r="C84" s="65"/>
      <c r="D84" s="65"/>
      <c r="E84" s="65"/>
      <c r="F84" s="65"/>
      <c r="G84" s="65"/>
      <c r="H84" s="65"/>
      <c r="I84" s="66"/>
      <c r="J84" s="67">
        <v>4</v>
      </c>
      <c r="K84" s="67">
        <v>0</v>
      </c>
      <c r="L84" s="67">
        <v>2</v>
      </c>
      <c r="M84" s="67">
        <v>2</v>
      </c>
      <c r="N84" s="68">
        <v>0</v>
      </c>
      <c r="O84" s="69">
        <f t="shared" si="9"/>
        <v>4</v>
      </c>
      <c r="P84" s="69">
        <f t="shared" si="10"/>
        <v>3</v>
      </c>
      <c r="Q84" s="69">
        <f t="shared" si="11"/>
        <v>7</v>
      </c>
      <c r="R84" s="70" t="s">
        <v>63</v>
      </c>
      <c r="S84" s="67"/>
      <c r="T84" s="47"/>
      <c r="U84" s="67" t="s">
        <v>75</v>
      </c>
    </row>
    <row r="85">
      <c r="A85" s="63" t="s">
        <v>124</v>
      </c>
      <c r="B85" s="64" t="s">
        <v>125</v>
      </c>
      <c r="C85" s="65"/>
      <c r="D85" s="65"/>
      <c r="E85" s="65"/>
      <c r="F85" s="65"/>
      <c r="G85" s="65"/>
      <c r="H85" s="65"/>
      <c r="I85" s="66"/>
      <c r="J85" s="67">
        <v>3</v>
      </c>
      <c r="K85" s="67">
        <v>1</v>
      </c>
      <c r="L85" s="67">
        <v>0</v>
      </c>
      <c r="M85" s="67">
        <v>1</v>
      </c>
      <c r="N85" s="68">
        <v>0</v>
      </c>
      <c r="O85" s="69">
        <f t="shared" si="9"/>
        <v>2</v>
      </c>
      <c r="P85" s="69">
        <f t="shared" si="10"/>
        <v>3</v>
      </c>
      <c r="Q85" s="69">
        <f t="shared" si="11"/>
        <v>5</v>
      </c>
      <c r="R85" s="70" t="s">
        <v>63</v>
      </c>
      <c r="S85" s="67"/>
      <c r="T85" s="47"/>
      <c r="U85" s="67" t="s">
        <v>75</v>
      </c>
    </row>
    <row r="86">
      <c r="A86" s="63" t="s">
        <v>126</v>
      </c>
      <c r="B86" s="64" t="s">
        <v>127</v>
      </c>
      <c r="C86" s="65"/>
      <c r="D86" s="65"/>
      <c r="E86" s="65"/>
      <c r="F86" s="65"/>
      <c r="G86" s="65"/>
      <c r="H86" s="65"/>
      <c r="I86" s="66"/>
      <c r="J86" s="67">
        <v>2</v>
      </c>
      <c r="K86" s="67">
        <v>0</v>
      </c>
      <c r="L86" s="67">
        <v>0</v>
      </c>
      <c r="M86" s="67">
        <v>2</v>
      </c>
      <c r="N86" s="68">
        <v>0</v>
      </c>
      <c r="O86" s="69">
        <f t="shared" si="9"/>
        <v>2</v>
      </c>
      <c r="P86" s="69">
        <f t="shared" si="10"/>
        <v>2</v>
      </c>
      <c r="Q86" s="69">
        <f t="shared" si="11"/>
        <v>4</v>
      </c>
      <c r="R86" s="70" t="s">
        <v>63</v>
      </c>
      <c r="S86" s="67"/>
      <c r="T86" s="47"/>
      <c r="U86" s="67" t="s">
        <v>75</v>
      </c>
    </row>
    <row r="87">
      <c r="A87" s="63" t="s">
        <v>128</v>
      </c>
      <c r="B87" s="71" t="s">
        <v>129</v>
      </c>
      <c r="C87" s="72"/>
      <c r="D87" s="72"/>
      <c r="E87" s="72"/>
      <c r="F87" s="72"/>
      <c r="G87" s="72"/>
      <c r="H87" s="72"/>
      <c r="I87" s="73"/>
      <c r="J87" s="67">
        <v>3</v>
      </c>
      <c r="K87" s="67">
        <v>1</v>
      </c>
      <c r="L87" s="67">
        <v>0</v>
      </c>
      <c r="M87" s="67">
        <v>2</v>
      </c>
      <c r="N87" s="68">
        <v>0</v>
      </c>
      <c r="O87" s="69">
        <f t="shared" si="9"/>
        <v>3</v>
      </c>
      <c r="P87" s="69">
        <f t="shared" si="10"/>
        <v>2</v>
      </c>
      <c r="Q87" s="69">
        <f t="shared" si="11"/>
        <v>5</v>
      </c>
      <c r="R87" s="70" t="s">
        <v>63</v>
      </c>
      <c r="S87" s="67"/>
      <c r="T87" s="47"/>
      <c r="U87" s="67" t="s">
        <v>72</v>
      </c>
    </row>
    <row r="88">
      <c r="A88" s="89" t="s">
        <v>130</v>
      </c>
      <c r="B88" s="90" t="s">
        <v>131</v>
      </c>
      <c r="C88" s="91"/>
      <c r="D88" s="91"/>
      <c r="E88" s="91"/>
      <c r="F88" s="91"/>
      <c r="G88" s="91"/>
      <c r="H88" s="91"/>
      <c r="I88" s="92"/>
      <c r="J88" s="74">
        <v>3</v>
      </c>
      <c r="K88" s="74">
        <v>0</v>
      </c>
      <c r="L88" s="74">
        <v>2</v>
      </c>
      <c r="M88" s="74">
        <v>0</v>
      </c>
      <c r="N88" s="69">
        <v>0</v>
      </c>
      <c r="O88" s="69">
        <f t="shared" si="9"/>
        <v>2</v>
      </c>
      <c r="P88" s="69">
        <f t="shared" si="10"/>
        <v>3</v>
      </c>
      <c r="Q88" s="69">
        <f t="shared" si="11"/>
        <v>5</v>
      </c>
      <c r="R88" s="78"/>
      <c r="S88" s="79" t="s">
        <v>57</v>
      </c>
      <c r="T88" s="80"/>
      <c r="U88" s="79" t="s">
        <v>88</v>
      </c>
    </row>
    <row r="89">
      <c r="A89" s="63" t="s">
        <v>132</v>
      </c>
      <c r="B89" s="71" t="s">
        <v>133</v>
      </c>
      <c r="C89" s="72"/>
      <c r="D89" s="72"/>
      <c r="E89" s="72"/>
      <c r="F89" s="72"/>
      <c r="G89" s="72"/>
      <c r="H89" s="72"/>
      <c r="I89" s="73"/>
      <c r="J89" s="67">
        <v>3</v>
      </c>
      <c r="K89" s="67">
        <v>1</v>
      </c>
      <c r="L89" s="67">
        <v>0</v>
      </c>
      <c r="M89" s="67">
        <v>1</v>
      </c>
      <c r="N89" s="68">
        <v>0</v>
      </c>
      <c r="O89" s="69">
        <f t="shared" si="9"/>
        <v>2</v>
      </c>
      <c r="P89" s="69">
        <f t="shared" si="10"/>
        <v>3</v>
      </c>
      <c r="Q89" s="69">
        <f t="shared" si="11"/>
        <v>5</v>
      </c>
      <c r="R89" s="70"/>
      <c r="S89" s="67"/>
      <c r="T89" s="47" t="s">
        <v>64</v>
      </c>
      <c r="U89" s="67" t="s">
        <v>75</v>
      </c>
    </row>
    <row r="90">
      <c r="A90" s="81" t="s">
        <v>89</v>
      </c>
      <c r="B90" s="82"/>
      <c r="C90" s="83"/>
      <c r="D90" s="83"/>
      <c r="E90" s="83"/>
      <c r="F90" s="83"/>
      <c r="G90" s="83"/>
      <c r="H90" s="83"/>
      <c r="I90" s="84"/>
      <c r="J90" s="81">
        <f t="shared" ref="J90:Q90" si="12">SUM(J80:J89)</f>
        <v>33</v>
      </c>
      <c r="K90" s="81">
        <f t="shared" si="12"/>
        <v>8</v>
      </c>
      <c r="L90" s="81">
        <f t="shared" si="12"/>
        <v>6</v>
      </c>
      <c r="M90" s="81">
        <f t="shared" si="12"/>
        <v>11</v>
      </c>
      <c r="N90" s="85">
        <f t="shared" si="12"/>
        <v>1</v>
      </c>
      <c r="O90" s="85">
        <f t="shared" si="12"/>
        <v>26</v>
      </c>
      <c r="P90" s="85">
        <f t="shared" si="12"/>
        <v>32</v>
      </c>
      <c r="Q90" s="85">
        <f t="shared" si="12"/>
        <v>58</v>
      </c>
      <c r="R90" s="81">
        <f>COUNTIF(R80:R89,"E")</f>
        <v>6</v>
      </c>
      <c r="S90" s="81">
        <f>COUNTIF(S80:S89,"C")</f>
        <v>1</v>
      </c>
      <c r="T90" s="81">
        <f>COUNTIF(T80:T89,"VP")</f>
        <v>3</v>
      </c>
      <c r="U90" s="81">
        <f>COUNTA(U80:U89)</f>
        <v>10</v>
      </c>
      <c r="V90" s="93" t="str">
        <f>IF(R90&gt;=SUM(S90:T90),"Corect","E trebuie să fie cel puțin egal cu C+VP")</f>
        <v>Corect</v>
      </c>
      <c r="W90" s="1"/>
      <c r="X90" s="1"/>
    </row>
    <row r="91" s="1" customFormat="1">
      <c r="A91" s="94" t="s">
        <v>134</v>
      </c>
      <c r="B91" s="94"/>
      <c r="C91" s="94"/>
      <c r="D91" s="94"/>
      <c r="E91" s="94"/>
      <c r="F91" s="94"/>
      <c r="G91" s="94"/>
      <c r="H91" s="94"/>
      <c r="I91" s="94"/>
      <c r="J91" s="94"/>
      <c r="K91" s="94"/>
      <c r="L91" s="94"/>
      <c r="M91" s="94"/>
      <c r="N91" s="94"/>
      <c r="O91" s="94"/>
      <c r="P91" s="94"/>
      <c r="Q91" s="94"/>
      <c r="R91" s="94"/>
      <c r="S91" s="94"/>
      <c r="T91" s="94"/>
      <c r="U91" s="94"/>
      <c r="V91" s="1"/>
    </row>
    <row r="92" s="1" customFormat="1">
      <c r="A92" s="20"/>
      <c r="B92" s="20"/>
      <c r="C92" s="20"/>
      <c r="D92" s="20"/>
      <c r="E92" s="20"/>
      <c r="F92" s="20"/>
      <c r="G92" s="20"/>
      <c r="H92" s="20"/>
      <c r="I92" s="20"/>
      <c r="J92" s="20"/>
      <c r="K92" s="20"/>
      <c r="L92" s="20"/>
      <c r="M92" s="20"/>
      <c r="N92" s="20"/>
      <c r="O92" s="20"/>
      <c r="P92" s="20"/>
      <c r="Q92" s="20"/>
      <c r="R92" s="20"/>
      <c r="S92" s="20"/>
      <c r="T92" s="20"/>
      <c r="U92" s="20"/>
      <c r="V92" s="1"/>
    </row>
    <row r="94" s="1" customFormat="1">
      <c r="A94" s="81" t="s">
        <v>135</v>
      </c>
      <c r="B94" s="81"/>
      <c r="C94" s="81"/>
      <c r="D94" s="81"/>
      <c r="E94" s="81"/>
      <c r="F94" s="81"/>
      <c r="G94" s="81"/>
      <c r="H94" s="81"/>
      <c r="I94" s="81"/>
      <c r="J94" s="81"/>
      <c r="K94" s="81"/>
      <c r="L94" s="81"/>
      <c r="M94" s="81"/>
      <c r="N94" s="81"/>
      <c r="O94" s="81"/>
      <c r="P94" s="81"/>
      <c r="Q94" s="81"/>
      <c r="R94" s="81"/>
      <c r="S94" s="81"/>
      <c r="T94" s="81"/>
      <c r="U94" s="81"/>
    </row>
    <row r="95">
      <c r="A95" s="81"/>
      <c r="B95" s="81"/>
      <c r="C95" s="81"/>
      <c r="D95" s="81"/>
      <c r="E95" s="81"/>
      <c r="F95" s="81"/>
      <c r="G95" s="81"/>
      <c r="H95" s="81"/>
      <c r="I95" s="81"/>
      <c r="J95" s="81"/>
      <c r="K95" s="81"/>
      <c r="L95" s="81"/>
      <c r="M95" s="81"/>
      <c r="N95" s="81"/>
      <c r="O95" s="81"/>
      <c r="P95" s="81"/>
      <c r="Q95" s="81"/>
      <c r="R95" s="81"/>
      <c r="S95" s="81"/>
      <c r="T95" s="81"/>
      <c r="U95" s="81"/>
    </row>
    <row r="96" ht="11.25" customHeight="1">
      <c r="A96" s="58" t="s">
        <v>50</v>
      </c>
      <c r="B96" s="52" t="s">
        <v>51</v>
      </c>
      <c r="C96" s="53"/>
      <c r="D96" s="53"/>
      <c r="E96" s="53"/>
      <c r="F96" s="53"/>
      <c r="G96" s="53"/>
      <c r="H96" s="53"/>
      <c r="I96" s="54"/>
      <c r="J96" s="36" t="s">
        <v>52</v>
      </c>
      <c r="K96" s="33" t="s">
        <v>53</v>
      </c>
      <c r="L96" s="35"/>
      <c r="M96" s="35"/>
      <c r="N96" s="34"/>
      <c r="O96" s="33" t="s">
        <v>54</v>
      </c>
      <c r="P96" s="35"/>
      <c r="Q96" s="34"/>
      <c r="R96" s="33" t="s">
        <v>55</v>
      </c>
      <c r="S96" s="35"/>
      <c r="T96" s="34"/>
      <c r="U96" s="41" t="s">
        <v>56</v>
      </c>
    </row>
    <row r="97" s="1" customFormat="1">
      <c r="A97" s="88"/>
      <c r="B97" s="55"/>
      <c r="C97" s="56"/>
      <c r="D97" s="56"/>
      <c r="E97" s="56"/>
      <c r="F97" s="56"/>
      <c r="G97" s="56"/>
      <c r="H97" s="56"/>
      <c r="I97" s="57"/>
      <c r="J97" s="41"/>
      <c r="K97" s="38"/>
      <c r="L97" s="40"/>
      <c r="M97" s="40"/>
      <c r="N97" s="39"/>
      <c r="O97" s="38"/>
      <c r="P97" s="40"/>
      <c r="Q97" s="39"/>
      <c r="R97" s="38"/>
      <c r="S97" s="40"/>
      <c r="T97" s="39"/>
      <c r="U97" s="41"/>
    </row>
    <row r="98">
      <c r="A98" s="59"/>
      <c r="B98" s="60"/>
      <c r="C98" s="61"/>
      <c r="D98" s="61"/>
      <c r="E98" s="61"/>
      <c r="F98" s="61"/>
      <c r="G98" s="61"/>
      <c r="H98" s="61"/>
      <c r="I98" s="62"/>
      <c r="J98" s="44"/>
      <c r="K98" s="43" t="s">
        <v>57</v>
      </c>
      <c r="L98" s="43" t="s">
        <v>58</v>
      </c>
      <c r="M98" s="43" t="s">
        <v>59</v>
      </c>
      <c r="N98" s="43" t="s">
        <v>60</v>
      </c>
      <c r="O98" s="43" t="s">
        <v>61</v>
      </c>
      <c r="P98" s="43" t="s">
        <v>40</v>
      </c>
      <c r="Q98" s="43" t="s">
        <v>62</v>
      </c>
      <c r="R98" s="43" t="s">
        <v>63</v>
      </c>
      <c r="S98" s="43" t="s">
        <v>57</v>
      </c>
      <c r="T98" s="43" t="s">
        <v>64</v>
      </c>
      <c r="U98" s="44"/>
    </row>
    <row r="99">
      <c r="A99" s="63" t="s">
        <v>136</v>
      </c>
      <c r="B99" s="71" t="s">
        <v>137</v>
      </c>
      <c r="C99" s="72"/>
      <c r="D99" s="72"/>
      <c r="E99" s="72"/>
      <c r="F99" s="72"/>
      <c r="G99" s="72"/>
      <c r="H99" s="72"/>
      <c r="I99" s="73"/>
      <c r="J99" s="67">
        <v>2</v>
      </c>
      <c r="K99" s="67">
        <v>1</v>
      </c>
      <c r="L99" s="67">
        <v>1</v>
      </c>
      <c r="M99" s="67">
        <v>0</v>
      </c>
      <c r="N99" s="68">
        <v>0</v>
      </c>
      <c r="O99" s="69">
        <f>K99+L99+M99+N99</f>
        <v>2</v>
      </c>
      <c r="P99" s="69">
        <f>Q99-O99</f>
        <v>2</v>
      </c>
      <c r="Q99" s="69">
        <f>ROUND(PRODUCT(J99,25)/14,0)</f>
        <v>4</v>
      </c>
      <c r="R99" s="70" t="s">
        <v>63</v>
      </c>
      <c r="S99" s="67"/>
      <c r="T99" s="47"/>
      <c r="U99" s="67" t="s">
        <v>72</v>
      </c>
    </row>
    <row r="100">
      <c r="A100" s="63" t="s">
        <v>138</v>
      </c>
      <c r="B100" s="71" t="s">
        <v>139</v>
      </c>
      <c r="C100" s="72"/>
      <c r="D100" s="72"/>
      <c r="E100" s="72"/>
      <c r="F100" s="72"/>
      <c r="G100" s="72"/>
      <c r="H100" s="72"/>
      <c r="I100" s="73"/>
      <c r="J100" s="67">
        <v>2</v>
      </c>
      <c r="K100" s="67">
        <v>1</v>
      </c>
      <c r="L100" s="67">
        <v>1</v>
      </c>
      <c r="M100" s="67">
        <v>0</v>
      </c>
      <c r="N100" s="68">
        <v>0</v>
      </c>
      <c r="O100" s="69">
        <f t="shared" ref="O100:O109" si="13">K100+L100+M100+N100</f>
        <v>2</v>
      </c>
      <c r="P100" s="69">
        <f t="shared" ref="P100:P109" si="14">Q100-O100</f>
        <v>2</v>
      </c>
      <c r="Q100" s="69">
        <f t="shared" ref="Q100:Q109" si="15">ROUND(PRODUCT(J100,25)/14,0)</f>
        <v>4</v>
      </c>
      <c r="R100" s="70" t="s">
        <v>63</v>
      </c>
      <c r="S100" s="67"/>
      <c r="T100" s="47"/>
      <c r="U100" s="67" t="s">
        <v>67</v>
      </c>
    </row>
    <row r="101">
      <c r="A101" s="63" t="s">
        <v>140</v>
      </c>
      <c r="B101" s="71" t="s">
        <v>141</v>
      </c>
      <c r="C101" s="72"/>
      <c r="D101" s="72"/>
      <c r="E101" s="72"/>
      <c r="F101" s="72"/>
      <c r="G101" s="72"/>
      <c r="H101" s="72"/>
      <c r="I101" s="73"/>
      <c r="J101" s="67">
        <v>5</v>
      </c>
      <c r="K101" s="67">
        <v>2</v>
      </c>
      <c r="L101" s="67">
        <v>0</v>
      </c>
      <c r="M101" s="67">
        <v>2</v>
      </c>
      <c r="N101" s="68">
        <v>0.5</v>
      </c>
      <c r="O101" s="69">
        <f t="shared" si="13"/>
        <v>4.5</v>
      </c>
      <c r="P101" s="69">
        <f t="shared" si="14"/>
        <v>4.5</v>
      </c>
      <c r="Q101" s="69">
        <f t="shared" si="15"/>
        <v>9</v>
      </c>
      <c r="R101" s="70" t="s">
        <v>63</v>
      </c>
      <c r="S101" s="67"/>
      <c r="T101" s="47"/>
      <c r="U101" s="67" t="s">
        <v>75</v>
      </c>
    </row>
    <row r="102">
      <c r="A102" s="63" t="s">
        <v>142</v>
      </c>
      <c r="B102" s="71" t="s">
        <v>143</v>
      </c>
      <c r="C102" s="72"/>
      <c r="D102" s="72"/>
      <c r="E102" s="72"/>
      <c r="F102" s="72"/>
      <c r="G102" s="72"/>
      <c r="H102" s="72"/>
      <c r="I102" s="73"/>
      <c r="J102" s="67">
        <v>2</v>
      </c>
      <c r="K102" s="67">
        <v>0</v>
      </c>
      <c r="L102" s="67">
        <v>0</v>
      </c>
      <c r="M102" s="67">
        <v>0</v>
      </c>
      <c r="N102" s="68">
        <v>0.5</v>
      </c>
      <c r="O102" s="69">
        <f t="shared" si="13"/>
        <v>0.5</v>
      </c>
      <c r="P102" s="69">
        <f t="shared" si="14"/>
        <v>3.5</v>
      </c>
      <c r="Q102" s="69">
        <f t="shared" si="15"/>
        <v>4</v>
      </c>
      <c r="R102" s="70"/>
      <c r="S102" s="67"/>
      <c r="T102" s="47" t="s">
        <v>64</v>
      </c>
      <c r="U102" s="67" t="s">
        <v>75</v>
      </c>
    </row>
    <row r="103">
      <c r="A103" s="63" t="s">
        <v>144</v>
      </c>
      <c r="B103" s="71" t="s">
        <v>145</v>
      </c>
      <c r="C103" s="72"/>
      <c r="D103" s="72"/>
      <c r="E103" s="72"/>
      <c r="F103" s="72"/>
      <c r="G103" s="72"/>
      <c r="H103" s="72"/>
      <c r="I103" s="73"/>
      <c r="J103" s="67">
        <v>3</v>
      </c>
      <c r="K103" s="67">
        <v>1</v>
      </c>
      <c r="L103" s="67">
        <v>0</v>
      </c>
      <c r="M103" s="67">
        <v>1</v>
      </c>
      <c r="N103" s="68">
        <v>0</v>
      </c>
      <c r="O103" s="69">
        <f t="shared" si="13"/>
        <v>2</v>
      </c>
      <c r="P103" s="69">
        <f t="shared" si="14"/>
        <v>3</v>
      </c>
      <c r="Q103" s="69">
        <f t="shared" si="15"/>
        <v>5</v>
      </c>
      <c r="R103" s="70"/>
      <c r="S103" s="67"/>
      <c r="T103" s="47" t="s">
        <v>64</v>
      </c>
      <c r="U103" s="67" t="s">
        <v>75</v>
      </c>
    </row>
    <row r="104">
      <c r="A104" s="63" t="s">
        <v>146</v>
      </c>
      <c r="B104" s="71" t="s">
        <v>147</v>
      </c>
      <c r="C104" s="72"/>
      <c r="D104" s="72"/>
      <c r="E104" s="72"/>
      <c r="F104" s="72"/>
      <c r="G104" s="72"/>
      <c r="H104" s="72"/>
      <c r="I104" s="73"/>
      <c r="J104" s="67">
        <v>4</v>
      </c>
      <c r="K104" s="67">
        <v>0</v>
      </c>
      <c r="L104" s="67">
        <v>0</v>
      </c>
      <c r="M104" s="67">
        <v>4</v>
      </c>
      <c r="N104" s="68">
        <v>0</v>
      </c>
      <c r="O104" s="69">
        <f t="shared" si="13"/>
        <v>4</v>
      </c>
      <c r="P104" s="69">
        <f t="shared" si="14"/>
        <v>3</v>
      </c>
      <c r="Q104" s="69">
        <f t="shared" si="15"/>
        <v>7</v>
      </c>
      <c r="R104" s="70" t="s">
        <v>63</v>
      </c>
      <c r="S104" s="67"/>
      <c r="T104" s="47"/>
      <c r="U104" s="67" t="s">
        <v>75</v>
      </c>
    </row>
    <row r="105" s="1" customFormat="1">
      <c r="A105" s="63" t="s">
        <v>148</v>
      </c>
      <c r="B105" s="71" t="s">
        <v>149</v>
      </c>
      <c r="C105" s="72"/>
      <c r="D105" s="72"/>
      <c r="E105" s="72"/>
      <c r="F105" s="72"/>
      <c r="G105" s="72"/>
      <c r="H105" s="72"/>
      <c r="I105" s="73"/>
      <c r="J105" s="67">
        <v>3</v>
      </c>
      <c r="K105" s="67">
        <v>0</v>
      </c>
      <c r="L105" s="67">
        <v>0</v>
      </c>
      <c r="M105" s="67">
        <v>3</v>
      </c>
      <c r="N105" s="68">
        <v>0</v>
      </c>
      <c r="O105" s="69">
        <f t="shared" si="13"/>
        <v>3</v>
      </c>
      <c r="P105" s="69">
        <f t="shared" si="14"/>
        <v>2</v>
      </c>
      <c r="Q105" s="69">
        <f t="shared" si="15"/>
        <v>5</v>
      </c>
      <c r="R105" s="70"/>
      <c r="S105" s="67"/>
      <c r="T105" s="47" t="s">
        <v>64</v>
      </c>
      <c r="U105" s="67" t="s">
        <v>75</v>
      </c>
    </row>
    <row r="106" s="1" customFormat="1">
      <c r="A106" s="63" t="s">
        <v>150</v>
      </c>
      <c r="B106" s="71" t="s">
        <v>151</v>
      </c>
      <c r="C106" s="72"/>
      <c r="D106" s="72"/>
      <c r="E106" s="72"/>
      <c r="F106" s="72"/>
      <c r="G106" s="72"/>
      <c r="H106" s="72"/>
      <c r="I106" s="73"/>
      <c r="J106" s="67">
        <v>3</v>
      </c>
      <c r="K106" s="67">
        <v>0</v>
      </c>
      <c r="L106" s="67">
        <v>0</v>
      </c>
      <c r="M106" s="67">
        <v>0</v>
      </c>
      <c r="N106" s="68">
        <v>0</v>
      </c>
      <c r="O106" s="69">
        <f t="shared" si="13"/>
        <v>0</v>
      </c>
      <c r="P106" s="69">
        <f t="shared" si="14"/>
        <v>5</v>
      </c>
      <c r="Q106" s="69">
        <f t="shared" si="15"/>
        <v>5</v>
      </c>
      <c r="R106" s="70"/>
      <c r="S106" s="67" t="s">
        <v>57</v>
      </c>
      <c r="T106" s="47"/>
      <c r="U106" s="67" t="s">
        <v>75</v>
      </c>
    </row>
    <row r="107" s="1" customFormat="1">
      <c r="A107" s="63" t="s">
        <v>152</v>
      </c>
      <c r="B107" s="71" t="s">
        <v>153</v>
      </c>
      <c r="C107" s="72"/>
      <c r="D107" s="72"/>
      <c r="E107" s="72"/>
      <c r="F107" s="72"/>
      <c r="G107" s="72"/>
      <c r="H107" s="72"/>
      <c r="I107" s="73"/>
      <c r="J107" s="67">
        <v>3</v>
      </c>
      <c r="K107" s="67">
        <v>1</v>
      </c>
      <c r="L107" s="67">
        <v>0</v>
      </c>
      <c r="M107" s="67">
        <v>2</v>
      </c>
      <c r="N107" s="68">
        <v>0</v>
      </c>
      <c r="O107" s="69">
        <f t="shared" si="13"/>
        <v>3</v>
      </c>
      <c r="P107" s="69">
        <f t="shared" si="14"/>
        <v>2</v>
      </c>
      <c r="Q107" s="69">
        <f t="shared" si="15"/>
        <v>5</v>
      </c>
      <c r="R107" s="70" t="s">
        <v>63</v>
      </c>
      <c r="S107" s="67"/>
      <c r="T107" s="47"/>
      <c r="U107" s="67" t="s">
        <v>75</v>
      </c>
    </row>
    <row r="108">
      <c r="A108" s="89" t="s">
        <v>154</v>
      </c>
      <c r="B108" s="75" t="s">
        <v>155</v>
      </c>
      <c r="C108" s="76"/>
      <c r="D108" s="76"/>
      <c r="E108" s="76"/>
      <c r="F108" s="76"/>
      <c r="G108" s="76"/>
      <c r="H108" s="76"/>
      <c r="I108" s="77"/>
      <c r="J108" s="74">
        <v>3</v>
      </c>
      <c r="K108" s="74">
        <v>0</v>
      </c>
      <c r="L108" s="74">
        <v>2</v>
      </c>
      <c r="M108" s="74">
        <v>0</v>
      </c>
      <c r="N108" s="69">
        <v>0</v>
      </c>
      <c r="O108" s="69">
        <f t="shared" si="13"/>
        <v>2</v>
      </c>
      <c r="P108" s="69">
        <f t="shared" si="14"/>
        <v>3</v>
      </c>
      <c r="Q108" s="69">
        <f t="shared" si="15"/>
        <v>5</v>
      </c>
      <c r="R108" s="70"/>
      <c r="S108" s="67" t="s">
        <v>57</v>
      </c>
      <c r="T108" s="47"/>
      <c r="U108" s="67" t="s">
        <v>88</v>
      </c>
    </row>
    <row r="109">
      <c r="A109" s="63" t="s">
        <v>156</v>
      </c>
      <c r="B109" s="71" t="s">
        <v>157</v>
      </c>
      <c r="C109" s="72"/>
      <c r="D109" s="72"/>
      <c r="E109" s="72"/>
      <c r="F109" s="72"/>
      <c r="G109" s="72"/>
      <c r="H109" s="72"/>
      <c r="I109" s="73"/>
      <c r="J109" s="67">
        <v>3</v>
      </c>
      <c r="K109" s="67">
        <v>1</v>
      </c>
      <c r="L109" s="67">
        <v>0</v>
      </c>
      <c r="M109" s="67">
        <v>1</v>
      </c>
      <c r="N109" s="68">
        <v>0</v>
      </c>
      <c r="O109" s="69">
        <f t="shared" si="13"/>
        <v>2</v>
      </c>
      <c r="P109" s="69">
        <f t="shared" si="14"/>
        <v>3</v>
      </c>
      <c r="Q109" s="69">
        <f t="shared" si="15"/>
        <v>5</v>
      </c>
      <c r="R109" s="70" t="s">
        <v>63</v>
      </c>
      <c r="S109" s="67"/>
      <c r="T109" s="47"/>
      <c r="U109" s="67" t="s">
        <v>72</v>
      </c>
    </row>
    <row r="110">
      <c r="A110" s="81" t="s">
        <v>89</v>
      </c>
      <c r="B110" s="82"/>
      <c r="C110" s="83"/>
      <c r="D110" s="83"/>
      <c r="E110" s="83"/>
      <c r="F110" s="83"/>
      <c r="G110" s="83"/>
      <c r="H110" s="83"/>
      <c r="I110" s="84"/>
      <c r="J110" s="81">
        <f t="shared" ref="J110:Q110" si="16">SUM(J99:J109)</f>
        <v>33</v>
      </c>
      <c r="K110" s="81">
        <f t="shared" si="16"/>
        <v>7</v>
      </c>
      <c r="L110" s="81">
        <f t="shared" si="16"/>
        <v>4</v>
      </c>
      <c r="M110" s="81">
        <f t="shared" si="16"/>
        <v>13</v>
      </c>
      <c r="N110" s="85">
        <f t="shared" si="16"/>
        <v>1</v>
      </c>
      <c r="O110" s="85">
        <f t="shared" si="16"/>
        <v>25</v>
      </c>
      <c r="P110" s="85">
        <f t="shared" si="16"/>
        <v>33</v>
      </c>
      <c r="Q110" s="85">
        <f t="shared" si="16"/>
        <v>58</v>
      </c>
      <c r="R110" s="81">
        <f>COUNTIF(R99:R109,"E")</f>
        <v>6</v>
      </c>
      <c r="S110" s="81">
        <f>COUNTIF(S99:S109,"C")</f>
        <v>2</v>
      </c>
      <c r="T110" s="81">
        <f>COUNTIF(T99:T109,"VP")</f>
        <v>3</v>
      </c>
      <c r="U110" s="81">
        <f>COUNTA(U99:U109)</f>
        <v>11</v>
      </c>
      <c r="V110" s="93" t="str">
        <f>IF(R110&gt;=SUM(S110:T110),"Corect","E trebuie să fie cel puțin egal cu C+VP")</f>
        <v>Corect</v>
      </c>
      <c r="W110" s="1"/>
      <c r="X110" s="1"/>
    </row>
    <row r="111" s="1" customFormat="1">
      <c r="A111" s="94" t="s">
        <v>158</v>
      </c>
      <c r="B111" s="94"/>
      <c r="C111" s="94"/>
      <c r="D111" s="94"/>
      <c r="E111" s="94"/>
      <c r="F111" s="94"/>
      <c r="G111" s="94"/>
      <c r="H111" s="94"/>
      <c r="I111" s="94"/>
      <c r="J111" s="94"/>
      <c r="K111" s="94"/>
      <c r="L111" s="94"/>
      <c r="M111" s="94"/>
      <c r="N111" s="94"/>
      <c r="O111" s="94"/>
      <c r="P111" s="94"/>
      <c r="Q111" s="94"/>
      <c r="R111" s="94"/>
      <c r="S111" s="94"/>
      <c r="T111" s="94"/>
      <c r="U111" s="94"/>
      <c r="V111" s="1"/>
    </row>
    <row r="112">
      <c r="A112" s="20"/>
      <c r="B112" s="20"/>
      <c r="C112" s="20"/>
      <c r="D112" s="20"/>
      <c r="E112" s="20"/>
      <c r="F112" s="20"/>
      <c r="G112" s="20"/>
      <c r="H112" s="20"/>
      <c r="I112" s="20"/>
      <c r="J112" s="20"/>
      <c r="K112" s="20"/>
      <c r="L112" s="20"/>
      <c r="M112" s="20"/>
      <c r="N112" s="20"/>
      <c r="O112" s="20"/>
      <c r="P112" s="20"/>
      <c r="Q112" s="20"/>
      <c r="R112" s="20"/>
      <c r="S112" s="20"/>
      <c r="T112" s="20"/>
      <c r="U112" s="20"/>
    </row>
    <row r="113">
      <c r="A113" s="81" t="s">
        <v>159</v>
      </c>
      <c r="B113" s="81"/>
      <c r="C113" s="81"/>
      <c r="D113" s="81"/>
      <c r="E113" s="81"/>
      <c r="F113" s="81"/>
      <c r="G113" s="81"/>
      <c r="H113" s="81"/>
      <c r="I113" s="81"/>
      <c r="J113" s="81"/>
      <c r="K113" s="81"/>
      <c r="L113" s="81"/>
      <c r="M113" s="81"/>
      <c r="N113" s="81"/>
      <c r="O113" s="81"/>
      <c r="P113" s="81"/>
      <c r="Q113" s="81"/>
      <c r="R113" s="81"/>
      <c r="S113" s="81"/>
      <c r="T113" s="81"/>
      <c r="U113" s="81"/>
    </row>
    <row r="114">
      <c r="A114" s="81"/>
      <c r="B114" s="81"/>
      <c r="C114" s="81"/>
      <c r="D114" s="81"/>
      <c r="E114" s="81"/>
      <c r="F114" s="81"/>
      <c r="G114" s="81"/>
      <c r="H114" s="81"/>
      <c r="I114" s="81"/>
      <c r="J114" s="81"/>
      <c r="K114" s="81"/>
      <c r="L114" s="81"/>
      <c r="M114" s="81"/>
      <c r="N114" s="81"/>
      <c r="O114" s="81"/>
      <c r="P114" s="81"/>
      <c r="Q114" s="81"/>
      <c r="R114" s="81"/>
      <c r="S114" s="81"/>
      <c r="T114" s="81"/>
      <c r="U114" s="81"/>
    </row>
    <row r="115" ht="12.75" customHeight="1">
      <c r="A115" s="58" t="s">
        <v>50</v>
      </c>
      <c r="B115" s="52" t="s">
        <v>51</v>
      </c>
      <c r="C115" s="53"/>
      <c r="D115" s="53"/>
      <c r="E115" s="53"/>
      <c r="F115" s="53"/>
      <c r="G115" s="53"/>
      <c r="H115" s="53"/>
      <c r="I115" s="54"/>
      <c r="J115" s="36" t="s">
        <v>52</v>
      </c>
      <c r="K115" s="33" t="s">
        <v>53</v>
      </c>
      <c r="L115" s="35"/>
      <c r="M115" s="35"/>
      <c r="N115" s="34"/>
      <c r="O115" s="33" t="s">
        <v>54</v>
      </c>
      <c r="P115" s="35"/>
      <c r="Q115" s="34"/>
      <c r="R115" s="33" t="s">
        <v>55</v>
      </c>
      <c r="S115" s="35"/>
      <c r="T115" s="34"/>
      <c r="U115" s="36" t="s">
        <v>56</v>
      </c>
    </row>
    <row r="116" s="1" customFormat="1">
      <c r="A116" s="88"/>
      <c r="B116" s="55"/>
      <c r="C116" s="56"/>
      <c r="D116" s="56"/>
      <c r="E116" s="56"/>
      <c r="F116" s="56"/>
      <c r="G116" s="56"/>
      <c r="H116" s="56"/>
      <c r="I116" s="57"/>
      <c r="J116" s="41"/>
      <c r="K116" s="38"/>
      <c r="L116" s="40"/>
      <c r="M116" s="40"/>
      <c r="N116" s="39"/>
      <c r="O116" s="38"/>
      <c r="P116" s="40"/>
      <c r="Q116" s="39"/>
      <c r="R116" s="38"/>
      <c r="S116" s="40"/>
      <c r="T116" s="39"/>
      <c r="U116" s="41"/>
    </row>
    <row r="117">
      <c r="A117" s="59"/>
      <c r="B117" s="60"/>
      <c r="C117" s="61"/>
      <c r="D117" s="61"/>
      <c r="E117" s="61"/>
      <c r="F117" s="61"/>
      <c r="G117" s="61"/>
      <c r="H117" s="61"/>
      <c r="I117" s="62"/>
      <c r="J117" s="44"/>
      <c r="K117" s="43" t="s">
        <v>57</v>
      </c>
      <c r="L117" s="43" t="s">
        <v>58</v>
      </c>
      <c r="M117" s="43" t="s">
        <v>59</v>
      </c>
      <c r="N117" s="43" t="s">
        <v>60</v>
      </c>
      <c r="O117" s="43" t="s">
        <v>61</v>
      </c>
      <c r="P117" s="43" t="s">
        <v>40</v>
      </c>
      <c r="Q117" s="43" t="s">
        <v>62</v>
      </c>
      <c r="R117" s="43" t="s">
        <v>63</v>
      </c>
      <c r="S117" s="43" t="s">
        <v>57</v>
      </c>
      <c r="T117" s="43" t="s">
        <v>64</v>
      </c>
      <c r="U117" s="44"/>
    </row>
    <row r="118">
      <c r="A118" s="63" t="s">
        <v>160</v>
      </c>
      <c r="B118" s="71" t="s">
        <v>161</v>
      </c>
      <c r="C118" s="72"/>
      <c r="D118" s="72"/>
      <c r="E118" s="72"/>
      <c r="F118" s="72"/>
      <c r="G118" s="72"/>
      <c r="H118" s="72"/>
      <c r="I118" s="73"/>
      <c r="J118" s="67">
        <v>3</v>
      </c>
      <c r="K118" s="67">
        <v>1</v>
      </c>
      <c r="L118" s="67">
        <v>1</v>
      </c>
      <c r="M118" s="67">
        <v>0</v>
      </c>
      <c r="N118" s="68">
        <v>0</v>
      </c>
      <c r="O118" s="69">
        <f t="shared" ref="O118:O127" si="17">K118+L118+M118+N118</f>
        <v>2</v>
      </c>
      <c r="P118" s="69">
        <f t="shared" ref="P118:P127" si="18">Q118-O118</f>
        <v>3</v>
      </c>
      <c r="Q118" s="69">
        <f t="shared" ref="Q118:Q127" si="19">ROUND(PRODUCT(J118,25)/14,0)</f>
        <v>5</v>
      </c>
      <c r="R118" s="70" t="s">
        <v>63</v>
      </c>
      <c r="S118" s="67"/>
      <c r="T118" s="47"/>
      <c r="U118" s="67" t="s">
        <v>67</v>
      </c>
    </row>
    <row r="119">
      <c r="A119" s="63" t="s">
        <v>162</v>
      </c>
      <c r="B119" s="71" t="s">
        <v>163</v>
      </c>
      <c r="C119" s="72"/>
      <c r="D119" s="72"/>
      <c r="E119" s="72"/>
      <c r="F119" s="72"/>
      <c r="G119" s="72"/>
      <c r="H119" s="72"/>
      <c r="I119" s="73"/>
      <c r="J119" s="67">
        <v>4</v>
      </c>
      <c r="K119" s="67">
        <v>2</v>
      </c>
      <c r="L119" s="67">
        <v>1</v>
      </c>
      <c r="M119" s="67">
        <v>0</v>
      </c>
      <c r="N119" s="68">
        <v>0</v>
      </c>
      <c r="O119" s="69">
        <f t="shared" si="17"/>
        <v>3</v>
      </c>
      <c r="P119" s="69">
        <f t="shared" si="18"/>
        <v>4</v>
      </c>
      <c r="Q119" s="69">
        <f t="shared" si="19"/>
        <v>7</v>
      </c>
      <c r="R119" s="70" t="s">
        <v>63</v>
      </c>
      <c r="S119" s="67"/>
      <c r="T119" s="47"/>
      <c r="U119" s="67" t="s">
        <v>72</v>
      </c>
    </row>
    <row r="120">
      <c r="A120" s="63" t="s">
        <v>164</v>
      </c>
      <c r="B120" s="71" t="s">
        <v>165</v>
      </c>
      <c r="C120" s="72"/>
      <c r="D120" s="72"/>
      <c r="E120" s="72"/>
      <c r="F120" s="72"/>
      <c r="G120" s="72"/>
      <c r="H120" s="72"/>
      <c r="I120" s="73"/>
      <c r="J120" s="67">
        <v>5</v>
      </c>
      <c r="K120" s="67">
        <v>2</v>
      </c>
      <c r="L120" s="67">
        <v>0</v>
      </c>
      <c r="M120" s="67">
        <v>2</v>
      </c>
      <c r="N120" s="68">
        <v>0.5</v>
      </c>
      <c r="O120" s="69">
        <f t="shared" si="17"/>
        <v>4.5</v>
      </c>
      <c r="P120" s="69">
        <f t="shared" si="18"/>
        <v>4.5</v>
      </c>
      <c r="Q120" s="69">
        <f t="shared" si="19"/>
        <v>9</v>
      </c>
      <c r="R120" s="70" t="s">
        <v>63</v>
      </c>
      <c r="S120" s="67"/>
      <c r="T120" s="47"/>
      <c r="U120" s="67" t="s">
        <v>75</v>
      </c>
    </row>
    <row r="121" ht="26.449999999999999" customHeight="1">
      <c r="A121" s="63" t="s">
        <v>166</v>
      </c>
      <c r="B121" s="95" t="s">
        <v>167</v>
      </c>
      <c r="C121" s="96"/>
      <c r="D121" s="96"/>
      <c r="E121" s="96"/>
      <c r="F121" s="96"/>
      <c r="G121" s="96"/>
      <c r="H121" s="96"/>
      <c r="I121" s="97"/>
      <c r="J121" s="67">
        <v>2</v>
      </c>
      <c r="K121" s="67">
        <v>1</v>
      </c>
      <c r="L121" s="67">
        <v>1</v>
      </c>
      <c r="M121" s="67">
        <v>0</v>
      </c>
      <c r="N121" s="68">
        <v>0</v>
      </c>
      <c r="O121" s="69">
        <f t="shared" si="17"/>
        <v>2</v>
      </c>
      <c r="P121" s="69">
        <f t="shared" si="18"/>
        <v>2</v>
      </c>
      <c r="Q121" s="69">
        <f t="shared" si="19"/>
        <v>4</v>
      </c>
      <c r="R121" s="70" t="s">
        <v>63</v>
      </c>
      <c r="S121" s="67"/>
      <c r="T121" s="47"/>
      <c r="U121" s="67" t="s">
        <v>67</v>
      </c>
    </row>
    <row r="122">
      <c r="A122" s="63" t="s">
        <v>168</v>
      </c>
      <c r="B122" s="64" t="s">
        <v>169</v>
      </c>
      <c r="C122" s="65"/>
      <c r="D122" s="65"/>
      <c r="E122" s="65"/>
      <c r="F122" s="65"/>
      <c r="G122" s="65"/>
      <c r="H122" s="65"/>
      <c r="I122" s="66"/>
      <c r="J122" s="67">
        <v>2</v>
      </c>
      <c r="K122" s="67">
        <v>0</v>
      </c>
      <c r="L122" s="67">
        <v>0</v>
      </c>
      <c r="M122" s="67">
        <v>2</v>
      </c>
      <c r="N122" s="68">
        <v>0</v>
      </c>
      <c r="O122" s="69">
        <f t="shared" si="17"/>
        <v>2</v>
      </c>
      <c r="P122" s="69">
        <f t="shared" si="18"/>
        <v>2</v>
      </c>
      <c r="Q122" s="69">
        <f t="shared" si="19"/>
        <v>4</v>
      </c>
      <c r="R122" s="70"/>
      <c r="S122" s="67"/>
      <c r="T122" s="47" t="s">
        <v>64</v>
      </c>
      <c r="U122" s="67" t="s">
        <v>75</v>
      </c>
    </row>
    <row r="123">
      <c r="A123" s="63" t="s">
        <v>170</v>
      </c>
      <c r="B123" s="71" t="s">
        <v>171</v>
      </c>
      <c r="C123" s="72"/>
      <c r="D123" s="72"/>
      <c r="E123" s="72"/>
      <c r="F123" s="72"/>
      <c r="G123" s="72"/>
      <c r="H123" s="72"/>
      <c r="I123" s="73"/>
      <c r="J123" s="67">
        <v>3</v>
      </c>
      <c r="K123" s="67">
        <v>1</v>
      </c>
      <c r="L123" s="67">
        <v>0</v>
      </c>
      <c r="M123" s="67">
        <v>2</v>
      </c>
      <c r="N123" s="68">
        <v>0</v>
      </c>
      <c r="O123" s="69">
        <f t="shared" si="17"/>
        <v>3</v>
      </c>
      <c r="P123" s="69">
        <f t="shared" si="18"/>
        <v>2</v>
      </c>
      <c r="Q123" s="69">
        <f t="shared" si="19"/>
        <v>5</v>
      </c>
      <c r="R123" s="70" t="s">
        <v>63</v>
      </c>
      <c r="S123" s="67"/>
      <c r="T123" s="47"/>
      <c r="U123" s="67" t="s">
        <v>75</v>
      </c>
    </row>
    <row r="124">
      <c r="A124" s="63" t="s">
        <v>172</v>
      </c>
      <c r="B124" s="71" t="s">
        <v>173</v>
      </c>
      <c r="C124" s="72"/>
      <c r="D124" s="72"/>
      <c r="E124" s="72"/>
      <c r="F124" s="72"/>
      <c r="G124" s="72"/>
      <c r="H124" s="72"/>
      <c r="I124" s="73"/>
      <c r="J124" s="67">
        <v>3</v>
      </c>
      <c r="K124" s="67">
        <v>0</v>
      </c>
      <c r="L124" s="67">
        <v>2</v>
      </c>
      <c r="M124" s="67">
        <v>2</v>
      </c>
      <c r="N124" s="68">
        <v>0</v>
      </c>
      <c r="O124" s="69">
        <f t="shared" si="17"/>
        <v>4</v>
      </c>
      <c r="P124" s="69">
        <f t="shared" si="18"/>
        <v>1</v>
      </c>
      <c r="Q124" s="69">
        <f t="shared" si="19"/>
        <v>5</v>
      </c>
      <c r="R124" s="70" t="s">
        <v>63</v>
      </c>
      <c r="S124" s="67"/>
      <c r="T124" s="47"/>
      <c r="U124" s="67" t="s">
        <v>75</v>
      </c>
    </row>
    <row r="125" ht="16.5" customHeight="1">
      <c r="A125" s="63" t="s">
        <v>174</v>
      </c>
      <c r="B125" s="64" t="s">
        <v>175</v>
      </c>
      <c r="C125" s="65"/>
      <c r="D125" s="65"/>
      <c r="E125" s="65"/>
      <c r="F125" s="65"/>
      <c r="G125" s="65"/>
      <c r="H125" s="65"/>
      <c r="I125" s="66"/>
      <c r="J125" s="67">
        <v>2</v>
      </c>
      <c r="K125" s="67">
        <v>1</v>
      </c>
      <c r="L125" s="67">
        <v>0</v>
      </c>
      <c r="M125" s="67">
        <v>1</v>
      </c>
      <c r="N125" s="68">
        <v>0</v>
      </c>
      <c r="O125" s="69">
        <f t="shared" si="17"/>
        <v>2</v>
      </c>
      <c r="P125" s="69">
        <f t="shared" si="18"/>
        <v>2</v>
      </c>
      <c r="Q125" s="69">
        <f t="shared" si="19"/>
        <v>4</v>
      </c>
      <c r="R125" s="70"/>
      <c r="S125" s="67"/>
      <c r="T125" s="47" t="s">
        <v>64</v>
      </c>
      <c r="U125" s="67" t="s">
        <v>75</v>
      </c>
    </row>
    <row r="126" s="1" customFormat="1" ht="14.449999999999999" customHeight="1">
      <c r="A126" s="63" t="s">
        <v>176</v>
      </c>
      <c r="B126" s="64" t="s">
        <v>177</v>
      </c>
      <c r="C126" s="65"/>
      <c r="D126" s="65"/>
      <c r="E126" s="65"/>
      <c r="F126" s="65"/>
      <c r="G126" s="65"/>
      <c r="H126" s="65"/>
      <c r="I126" s="66"/>
      <c r="J126" s="67">
        <v>2</v>
      </c>
      <c r="K126" s="67">
        <v>0</v>
      </c>
      <c r="L126" s="67">
        <v>0</v>
      </c>
      <c r="M126" s="67">
        <v>1</v>
      </c>
      <c r="N126" s="68">
        <v>0</v>
      </c>
      <c r="O126" s="69">
        <f t="shared" si="17"/>
        <v>1</v>
      </c>
      <c r="P126" s="69">
        <f t="shared" si="18"/>
        <v>3</v>
      </c>
      <c r="Q126" s="69">
        <f t="shared" si="19"/>
        <v>4</v>
      </c>
      <c r="R126" s="70"/>
      <c r="S126" s="67"/>
      <c r="T126" s="47" t="s">
        <v>64</v>
      </c>
      <c r="U126" s="67" t="s">
        <v>72</v>
      </c>
    </row>
    <row r="127">
      <c r="A127" s="63" t="s">
        <v>178</v>
      </c>
      <c r="B127" s="71" t="s">
        <v>179</v>
      </c>
      <c r="C127" s="72"/>
      <c r="D127" s="72"/>
      <c r="E127" s="72"/>
      <c r="F127" s="72"/>
      <c r="G127" s="72"/>
      <c r="H127" s="72"/>
      <c r="I127" s="73"/>
      <c r="J127" s="67">
        <v>4</v>
      </c>
      <c r="K127" s="67">
        <v>1</v>
      </c>
      <c r="L127" s="67">
        <v>1</v>
      </c>
      <c r="M127" s="67">
        <v>0</v>
      </c>
      <c r="N127" s="68">
        <v>0</v>
      </c>
      <c r="O127" s="69">
        <f t="shared" si="17"/>
        <v>2</v>
      </c>
      <c r="P127" s="69">
        <f t="shared" si="18"/>
        <v>5</v>
      </c>
      <c r="Q127" s="69">
        <f t="shared" si="19"/>
        <v>7</v>
      </c>
      <c r="R127" s="70"/>
      <c r="S127" s="67" t="s">
        <v>57</v>
      </c>
      <c r="T127" s="47"/>
      <c r="U127" s="67" t="s">
        <v>75</v>
      </c>
    </row>
    <row r="128">
      <c r="A128" s="81" t="s">
        <v>89</v>
      </c>
      <c r="B128" s="82"/>
      <c r="C128" s="83"/>
      <c r="D128" s="83"/>
      <c r="E128" s="83"/>
      <c r="F128" s="83"/>
      <c r="G128" s="83"/>
      <c r="H128" s="83"/>
      <c r="I128" s="84"/>
      <c r="J128" s="81">
        <f t="shared" ref="J128:Q128" si="20">SUM(J118:J127)</f>
        <v>30</v>
      </c>
      <c r="K128" s="81">
        <f t="shared" si="20"/>
        <v>9</v>
      </c>
      <c r="L128" s="81">
        <f t="shared" si="20"/>
        <v>6</v>
      </c>
      <c r="M128" s="81">
        <f t="shared" si="20"/>
        <v>10</v>
      </c>
      <c r="N128" s="85">
        <f t="shared" si="20"/>
        <v>0.5</v>
      </c>
      <c r="O128" s="85">
        <f t="shared" si="20"/>
        <v>25.5</v>
      </c>
      <c r="P128" s="85">
        <f t="shared" si="20"/>
        <v>28.5</v>
      </c>
      <c r="Q128" s="85">
        <f t="shared" si="20"/>
        <v>54</v>
      </c>
      <c r="R128" s="81">
        <f>COUNTIF(R118:R127,"E")</f>
        <v>6</v>
      </c>
      <c r="S128" s="81">
        <f>COUNTIF(S118:S127,"C")</f>
        <v>1</v>
      </c>
      <c r="T128" s="81">
        <f>COUNTIF(T118:T127,"VP")</f>
        <v>3</v>
      </c>
      <c r="U128" s="81">
        <f>COUNTA(U118:U127)</f>
        <v>10</v>
      </c>
      <c r="V128" s="93" t="str">
        <f>IF(R128&gt;=SUM(S128:T128),"Corect","E trebuie să fie cel puțin egal cu C+VP")</f>
        <v>Corect</v>
      </c>
      <c r="W128" s="1"/>
      <c r="X128" s="1"/>
    </row>
    <row r="130">
      <c r="A130" s="52" t="s">
        <v>180</v>
      </c>
      <c r="B130" s="53"/>
      <c r="C130" s="53"/>
      <c r="D130" s="53"/>
      <c r="E130" s="53"/>
      <c r="F130" s="53"/>
      <c r="G130" s="53"/>
      <c r="H130" s="53"/>
      <c r="I130" s="53"/>
      <c r="J130" s="53"/>
      <c r="K130" s="53"/>
      <c r="L130" s="53"/>
      <c r="M130" s="53"/>
      <c r="N130" s="53"/>
      <c r="O130" s="53"/>
      <c r="P130" s="53"/>
      <c r="Q130" s="53"/>
      <c r="R130" s="53"/>
      <c r="S130" s="53"/>
      <c r="T130" s="53"/>
      <c r="U130" s="54"/>
    </row>
    <row r="131" s="1" customFormat="1">
      <c r="A131" s="60"/>
      <c r="B131" s="61"/>
      <c r="C131" s="61"/>
      <c r="D131" s="61"/>
      <c r="E131" s="61"/>
      <c r="F131" s="61"/>
      <c r="G131" s="61"/>
      <c r="H131" s="61"/>
      <c r="I131" s="61"/>
      <c r="J131" s="61"/>
      <c r="K131" s="61"/>
      <c r="L131" s="61"/>
      <c r="M131" s="61"/>
      <c r="N131" s="61"/>
      <c r="O131" s="61"/>
      <c r="P131" s="61"/>
      <c r="Q131" s="61"/>
      <c r="R131" s="61"/>
      <c r="S131" s="61"/>
      <c r="T131" s="61"/>
      <c r="U131" s="62"/>
    </row>
    <row r="132">
      <c r="A132" s="58" t="s">
        <v>50</v>
      </c>
      <c r="B132" s="52" t="s">
        <v>51</v>
      </c>
      <c r="C132" s="53"/>
      <c r="D132" s="53"/>
      <c r="E132" s="53"/>
      <c r="F132" s="53"/>
      <c r="G132" s="53"/>
      <c r="H132" s="53"/>
      <c r="I132" s="54"/>
      <c r="J132" s="36" t="s">
        <v>52</v>
      </c>
      <c r="K132" s="33" t="s">
        <v>53</v>
      </c>
      <c r="L132" s="35"/>
      <c r="M132" s="35"/>
      <c r="N132" s="34"/>
      <c r="O132" s="33" t="s">
        <v>54</v>
      </c>
      <c r="P132" s="35"/>
      <c r="Q132" s="34"/>
      <c r="R132" s="33" t="s">
        <v>55</v>
      </c>
      <c r="S132" s="35"/>
      <c r="T132" s="34"/>
      <c r="U132" s="36" t="s">
        <v>56</v>
      </c>
    </row>
    <row r="133" s="1" customFormat="1">
      <c r="A133" s="88"/>
      <c r="B133" s="55"/>
      <c r="C133" s="56"/>
      <c r="D133" s="56"/>
      <c r="E133" s="56"/>
      <c r="F133" s="56"/>
      <c r="G133" s="56"/>
      <c r="H133" s="56"/>
      <c r="I133" s="57"/>
      <c r="J133" s="41"/>
      <c r="K133" s="38"/>
      <c r="L133" s="40"/>
      <c r="M133" s="40"/>
      <c r="N133" s="39"/>
      <c r="O133" s="38"/>
      <c r="P133" s="40"/>
      <c r="Q133" s="39"/>
      <c r="R133" s="38"/>
      <c r="S133" s="40"/>
      <c r="T133" s="39"/>
      <c r="U133" s="41"/>
    </row>
    <row r="134">
      <c r="A134" s="59"/>
      <c r="B134" s="60"/>
      <c r="C134" s="61"/>
      <c r="D134" s="61"/>
      <c r="E134" s="61"/>
      <c r="F134" s="61"/>
      <c r="G134" s="61"/>
      <c r="H134" s="61"/>
      <c r="I134" s="62"/>
      <c r="J134" s="44"/>
      <c r="K134" s="43" t="s">
        <v>57</v>
      </c>
      <c r="L134" s="43" t="s">
        <v>58</v>
      </c>
      <c r="M134" s="43" t="s">
        <v>59</v>
      </c>
      <c r="N134" s="43" t="s">
        <v>60</v>
      </c>
      <c r="O134" s="43" t="s">
        <v>61</v>
      </c>
      <c r="P134" s="43" t="s">
        <v>40</v>
      </c>
      <c r="Q134" s="43" t="s">
        <v>62</v>
      </c>
      <c r="R134" s="43" t="s">
        <v>63</v>
      </c>
      <c r="S134" s="43" t="s">
        <v>57</v>
      </c>
      <c r="T134" s="43" t="s">
        <v>64</v>
      </c>
      <c r="U134" s="44"/>
    </row>
    <row r="135">
      <c r="A135" s="63" t="s">
        <v>181</v>
      </c>
      <c r="B135" s="71" t="s">
        <v>182</v>
      </c>
      <c r="C135" s="72"/>
      <c r="D135" s="72"/>
      <c r="E135" s="72"/>
      <c r="F135" s="72"/>
      <c r="G135" s="72"/>
      <c r="H135" s="72"/>
      <c r="I135" s="73"/>
      <c r="J135" s="67">
        <v>3</v>
      </c>
      <c r="K135" s="67">
        <v>1</v>
      </c>
      <c r="L135" s="67">
        <v>1</v>
      </c>
      <c r="M135" s="67">
        <v>0</v>
      </c>
      <c r="N135" s="68">
        <v>0</v>
      </c>
      <c r="O135" s="69">
        <f t="shared" ref="O135:O142" si="21">K135+L135+M135+N135</f>
        <v>2</v>
      </c>
      <c r="P135" s="69">
        <f t="shared" ref="P135:P142" si="22">Q135-O135</f>
        <v>4</v>
      </c>
      <c r="Q135" s="69">
        <f t="shared" ref="Q135:Q142" si="23">ROUND(PRODUCT(J135,25)/12,0)</f>
        <v>6</v>
      </c>
      <c r="R135" s="70" t="s">
        <v>63</v>
      </c>
      <c r="S135" s="67"/>
      <c r="T135" s="47"/>
      <c r="U135" s="67" t="s">
        <v>67</v>
      </c>
    </row>
    <row r="136">
      <c r="A136" s="63" t="s">
        <v>183</v>
      </c>
      <c r="B136" s="71" t="s">
        <v>184</v>
      </c>
      <c r="C136" s="72"/>
      <c r="D136" s="72"/>
      <c r="E136" s="72"/>
      <c r="F136" s="72"/>
      <c r="G136" s="72"/>
      <c r="H136" s="72"/>
      <c r="I136" s="73"/>
      <c r="J136" s="67">
        <v>3</v>
      </c>
      <c r="K136" s="67">
        <v>2</v>
      </c>
      <c r="L136" s="67">
        <v>1</v>
      </c>
      <c r="M136" s="67">
        <v>0</v>
      </c>
      <c r="N136" s="68">
        <v>0</v>
      </c>
      <c r="O136" s="69">
        <f t="shared" si="21"/>
        <v>3</v>
      </c>
      <c r="P136" s="69">
        <f t="shared" si="22"/>
        <v>3</v>
      </c>
      <c r="Q136" s="69">
        <f t="shared" si="23"/>
        <v>6</v>
      </c>
      <c r="R136" s="70" t="s">
        <v>63</v>
      </c>
      <c r="S136" s="67"/>
      <c r="T136" s="47"/>
      <c r="U136" s="67" t="s">
        <v>72</v>
      </c>
    </row>
    <row r="137">
      <c r="A137" s="63" t="s">
        <v>185</v>
      </c>
      <c r="B137" s="71" t="s">
        <v>186</v>
      </c>
      <c r="C137" s="72"/>
      <c r="D137" s="72"/>
      <c r="E137" s="72"/>
      <c r="F137" s="72"/>
      <c r="G137" s="72"/>
      <c r="H137" s="72"/>
      <c r="I137" s="73"/>
      <c r="J137" s="67">
        <v>6</v>
      </c>
      <c r="K137" s="67">
        <v>2</v>
      </c>
      <c r="L137" s="67">
        <v>0</v>
      </c>
      <c r="M137" s="67">
        <v>3</v>
      </c>
      <c r="N137" s="68">
        <v>0.5</v>
      </c>
      <c r="O137" s="69">
        <f t="shared" si="21"/>
        <v>5.5</v>
      </c>
      <c r="P137" s="69">
        <f t="shared" si="22"/>
        <v>7.5</v>
      </c>
      <c r="Q137" s="69">
        <f t="shared" si="23"/>
        <v>13</v>
      </c>
      <c r="R137" s="70" t="s">
        <v>63</v>
      </c>
      <c r="S137" s="67"/>
      <c r="T137" s="47"/>
      <c r="U137" s="67" t="s">
        <v>75</v>
      </c>
    </row>
    <row r="138">
      <c r="A138" s="63" t="s">
        <v>187</v>
      </c>
      <c r="B138" s="71" t="s">
        <v>188</v>
      </c>
      <c r="C138" s="72"/>
      <c r="D138" s="72"/>
      <c r="E138" s="72"/>
      <c r="F138" s="72"/>
      <c r="G138" s="72"/>
      <c r="H138" s="72"/>
      <c r="I138" s="73"/>
      <c r="J138" s="67">
        <v>2</v>
      </c>
      <c r="K138" s="67">
        <v>1</v>
      </c>
      <c r="L138" s="67">
        <v>1</v>
      </c>
      <c r="M138" s="67">
        <v>0</v>
      </c>
      <c r="N138" s="68">
        <v>0</v>
      </c>
      <c r="O138" s="69">
        <f t="shared" si="21"/>
        <v>2</v>
      </c>
      <c r="P138" s="69">
        <f t="shared" si="22"/>
        <v>2</v>
      </c>
      <c r="Q138" s="69">
        <f t="shared" si="23"/>
        <v>4</v>
      </c>
      <c r="R138" s="70" t="s">
        <v>63</v>
      </c>
      <c r="S138" s="67"/>
      <c r="T138" s="47"/>
      <c r="U138" s="67" t="s">
        <v>67</v>
      </c>
    </row>
    <row r="139">
      <c r="A139" s="63" t="s">
        <v>189</v>
      </c>
      <c r="B139" s="71" t="s">
        <v>190</v>
      </c>
      <c r="C139" s="72"/>
      <c r="D139" s="72"/>
      <c r="E139" s="72"/>
      <c r="F139" s="72"/>
      <c r="G139" s="72"/>
      <c r="H139" s="72"/>
      <c r="I139" s="73"/>
      <c r="J139" s="67">
        <v>4</v>
      </c>
      <c r="K139" s="67">
        <v>1</v>
      </c>
      <c r="L139" s="67">
        <v>0</v>
      </c>
      <c r="M139" s="67">
        <v>2</v>
      </c>
      <c r="N139" s="68">
        <v>0</v>
      </c>
      <c r="O139" s="69">
        <f t="shared" si="21"/>
        <v>3</v>
      </c>
      <c r="P139" s="69">
        <f t="shared" si="22"/>
        <v>5</v>
      </c>
      <c r="Q139" s="69">
        <f t="shared" si="23"/>
        <v>8</v>
      </c>
      <c r="R139" s="70" t="s">
        <v>63</v>
      </c>
      <c r="S139" s="67"/>
      <c r="T139" s="47"/>
      <c r="U139" s="67" t="s">
        <v>75</v>
      </c>
    </row>
    <row r="140">
      <c r="A140" s="63" t="s">
        <v>191</v>
      </c>
      <c r="B140" s="71" t="s">
        <v>192</v>
      </c>
      <c r="C140" s="72"/>
      <c r="D140" s="72"/>
      <c r="E140" s="72"/>
      <c r="F140" s="72"/>
      <c r="G140" s="72"/>
      <c r="H140" s="72"/>
      <c r="I140" s="73"/>
      <c r="J140" s="67">
        <v>4</v>
      </c>
      <c r="K140" s="67">
        <v>0</v>
      </c>
      <c r="L140" s="67">
        <v>0</v>
      </c>
      <c r="M140" s="67">
        <v>2</v>
      </c>
      <c r="N140" s="68">
        <v>0</v>
      </c>
      <c r="O140" s="69">
        <f t="shared" si="21"/>
        <v>2</v>
      </c>
      <c r="P140" s="69">
        <f t="shared" si="22"/>
        <v>6</v>
      </c>
      <c r="Q140" s="69">
        <f t="shared" si="23"/>
        <v>8</v>
      </c>
      <c r="R140" s="70" t="s">
        <v>63</v>
      </c>
      <c r="S140" s="67"/>
      <c r="T140" s="47"/>
      <c r="U140" s="67" t="s">
        <v>72</v>
      </c>
    </row>
    <row r="141" ht="25.5" customHeight="1">
      <c r="A141" s="98" t="s">
        <v>193</v>
      </c>
      <c r="B141" s="64" t="s">
        <v>194</v>
      </c>
      <c r="C141" s="65"/>
      <c r="D141" s="65"/>
      <c r="E141" s="65"/>
      <c r="F141" s="65"/>
      <c r="G141" s="65"/>
      <c r="H141" s="65"/>
      <c r="I141" s="66"/>
      <c r="J141" s="67">
        <v>4</v>
      </c>
      <c r="K141" s="67">
        <v>0</v>
      </c>
      <c r="L141" s="67">
        <v>0</v>
      </c>
      <c r="M141" s="67">
        <v>4</v>
      </c>
      <c r="N141" s="68">
        <v>0</v>
      </c>
      <c r="O141" s="69">
        <f t="shared" si="21"/>
        <v>4</v>
      </c>
      <c r="P141" s="69">
        <f t="shared" si="22"/>
        <v>4</v>
      </c>
      <c r="Q141" s="69">
        <f t="shared" si="23"/>
        <v>8</v>
      </c>
      <c r="R141" s="70"/>
      <c r="S141" s="67" t="s">
        <v>57</v>
      </c>
      <c r="T141" s="47"/>
      <c r="U141" s="67" t="s">
        <v>88</v>
      </c>
    </row>
    <row r="142">
      <c r="A142" s="63" t="s">
        <v>195</v>
      </c>
      <c r="B142" s="71" t="s">
        <v>196</v>
      </c>
      <c r="C142" s="72"/>
      <c r="D142" s="72"/>
      <c r="E142" s="72"/>
      <c r="F142" s="72"/>
      <c r="G142" s="72"/>
      <c r="H142" s="72"/>
      <c r="I142" s="73"/>
      <c r="J142" s="67">
        <v>4</v>
      </c>
      <c r="K142" s="67">
        <v>1</v>
      </c>
      <c r="L142" s="67">
        <v>0</v>
      </c>
      <c r="M142" s="67">
        <v>2</v>
      </c>
      <c r="N142" s="68">
        <v>0</v>
      </c>
      <c r="O142" s="69">
        <f t="shared" si="21"/>
        <v>3</v>
      </c>
      <c r="P142" s="69">
        <f t="shared" si="22"/>
        <v>5</v>
      </c>
      <c r="Q142" s="69">
        <f t="shared" si="23"/>
        <v>8</v>
      </c>
      <c r="R142" s="70"/>
      <c r="S142" s="67"/>
      <c r="T142" s="47" t="s">
        <v>64</v>
      </c>
      <c r="U142" s="67" t="s">
        <v>75</v>
      </c>
    </row>
    <row r="143">
      <c r="A143" s="81" t="s">
        <v>89</v>
      </c>
      <c r="B143" s="82"/>
      <c r="C143" s="83"/>
      <c r="D143" s="83"/>
      <c r="E143" s="83"/>
      <c r="F143" s="83"/>
      <c r="G143" s="83"/>
      <c r="H143" s="83"/>
      <c r="I143" s="84"/>
      <c r="J143" s="81">
        <f t="shared" ref="J143:Q143" si="24">SUM(J135:J142)</f>
        <v>30</v>
      </c>
      <c r="K143" s="81">
        <f t="shared" si="24"/>
        <v>8</v>
      </c>
      <c r="L143" s="81">
        <f t="shared" si="24"/>
        <v>3</v>
      </c>
      <c r="M143" s="81">
        <f t="shared" si="24"/>
        <v>13</v>
      </c>
      <c r="N143" s="85">
        <f t="shared" si="24"/>
        <v>0.5</v>
      </c>
      <c r="O143" s="85">
        <f t="shared" si="24"/>
        <v>24.5</v>
      </c>
      <c r="P143" s="85">
        <f t="shared" si="24"/>
        <v>36.5</v>
      </c>
      <c r="Q143" s="85">
        <f t="shared" si="24"/>
        <v>61</v>
      </c>
      <c r="R143" s="81">
        <f>COUNTIF(R135:R142,"E")</f>
        <v>6</v>
      </c>
      <c r="S143" s="81">
        <f>COUNTIF(S135:S142,"C")</f>
        <v>1</v>
      </c>
      <c r="T143" s="81">
        <f>COUNTIF(T135:T142,"VP")</f>
        <v>1</v>
      </c>
      <c r="U143" s="81">
        <f>COUNTA(U135:U142)</f>
        <v>8</v>
      </c>
      <c r="V143" s="93" t="str">
        <f>IF(R143&gt;=SUM(S143:T143),"Corect","E trebuie să fie cel puțin egal cu C+VP")</f>
        <v>Corect</v>
      </c>
      <c r="W143" s="1"/>
      <c r="X143" s="1"/>
    </row>
    <row r="144" s="1" customFormat="1">
      <c r="A144" s="56"/>
      <c r="B144" s="56"/>
      <c r="C144" s="56"/>
      <c r="D144" s="56"/>
      <c r="E144" s="56"/>
      <c r="F144" s="56"/>
      <c r="G144" s="56"/>
      <c r="H144" s="56"/>
      <c r="I144" s="56"/>
      <c r="J144" s="56"/>
      <c r="K144" s="56"/>
      <c r="L144" s="56"/>
      <c r="M144" s="56"/>
      <c r="N144" s="86"/>
      <c r="O144" s="86"/>
      <c r="P144" s="86"/>
      <c r="Q144" s="86"/>
      <c r="R144" s="56"/>
      <c r="S144" s="56"/>
      <c r="T144" s="56"/>
      <c r="U144" s="56"/>
      <c r="V144" s="1"/>
    </row>
    <row r="145" s="1" customFormat="1">
      <c r="A145" s="56"/>
      <c r="B145" s="56"/>
      <c r="C145" s="56"/>
      <c r="D145" s="56"/>
      <c r="E145" s="56"/>
      <c r="F145" s="56"/>
      <c r="G145" s="56"/>
      <c r="H145" s="56"/>
      <c r="I145" s="56"/>
      <c r="J145" s="56"/>
      <c r="K145" s="56"/>
      <c r="L145" s="56"/>
      <c r="M145" s="56"/>
      <c r="N145" s="86"/>
      <c r="O145" s="86"/>
      <c r="P145" s="86"/>
      <c r="Q145" s="86"/>
      <c r="R145" s="56"/>
      <c r="S145" s="56"/>
      <c r="T145" s="56"/>
      <c r="U145" s="56"/>
      <c r="V145" s="1"/>
    </row>
    <row r="146" s="1" customFormat="1">
      <c r="A146" s="56"/>
      <c r="B146" s="56"/>
      <c r="C146" s="56"/>
      <c r="D146" s="56"/>
      <c r="E146" s="56"/>
      <c r="F146" s="56"/>
      <c r="G146" s="56"/>
      <c r="H146" s="56"/>
      <c r="I146" s="56"/>
      <c r="J146" s="56"/>
      <c r="K146" s="56"/>
      <c r="L146" s="56"/>
      <c r="M146" s="56"/>
      <c r="N146" s="86"/>
      <c r="O146" s="86"/>
      <c r="P146" s="86"/>
      <c r="Q146" s="86"/>
      <c r="R146" s="56"/>
      <c r="S146" s="56"/>
      <c r="T146" s="56"/>
      <c r="U146" s="56"/>
      <c r="V146" s="1"/>
    </row>
    <row r="147" s="1" customFormat="1">
      <c r="A147" s="56"/>
      <c r="B147" s="56"/>
      <c r="C147" s="56"/>
      <c r="D147" s="56"/>
      <c r="E147" s="56"/>
      <c r="F147" s="56"/>
      <c r="G147" s="56"/>
      <c r="H147" s="56"/>
      <c r="I147" s="56"/>
      <c r="J147" s="56"/>
      <c r="K147" s="56"/>
      <c r="L147" s="56"/>
      <c r="M147" s="56"/>
      <c r="N147" s="86"/>
      <c r="O147" s="86"/>
      <c r="P147" s="86"/>
      <c r="Q147" s="86"/>
      <c r="R147" s="56"/>
      <c r="S147" s="56"/>
      <c r="T147" s="56"/>
      <c r="U147" s="56"/>
      <c r="V147" s="1"/>
    </row>
    <row r="148" s="1" customFormat="1">
      <c r="A148" s="56"/>
      <c r="B148" s="56"/>
      <c r="C148" s="56"/>
      <c r="D148" s="56"/>
      <c r="E148" s="56"/>
      <c r="F148" s="56"/>
      <c r="G148" s="56"/>
      <c r="H148" s="56"/>
      <c r="I148" s="56"/>
      <c r="J148" s="56"/>
      <c r="K148" s="56"/>
      <c r="L148" s="56"/>
      <c r="M148" s="56"/>
      <c r="N148" s="86"/>
      <c r="O148" s="86"/>
      <c r="P148" s="86"/>
      <c r="Q148" s="86"/>
      <c r="R148" s="56"/>
      <c r="S148" s="56"/>
      <c r="T148" s="56"/>
      <c r="U148" s="56"/>
      <c r="V148" s="1"/>
    </row>
    <row r="149" s="1" customFormat="1">
      <c r="A149" s="56"/>
      <c r="B149" s="56"/>
      <c r="C149" s="56"/>
      <c r="D149" s="56"/>
      <c r="E149" s="56"/>
      <c r="F149" s="56"/>
      <c r="G149" s="56"/>
      <c r="H149" s="56"/>
      <c r="I149" s="56"/>
      <c r="J149" s="56"/>
      <c r="K149" s="56"/>
      <c r="L149" s="56"/>
      <c r="M149" s="56"/>
      <c r="N149" s="86"/>
      <c r="O149" s="86"/>
      <c r="P149" s="86"/>
      <c r="Q149" s="86"/>
      <c r="R149" s="56"/>
      <c r="S149" s="56"/>
      <c r="T149" s="56"/>
      <c r="U149" s="56"/>
      <c r="V149" s="1"/>
    </row>
    <row r="150">
      <c r="A150" s="52" t="s">
        <v>197</v>
      </c>
      <c r="B150" s="53"/>
      <c r="C150" s="53"/>
      <c r="D150" s="53"/>
      <c r="E150" s="53"/>
      <c r="F150" s="53"/>
      <c r="G150" s="53"/>
      <c r="H150" s="53"/>
      <c r="I150" s="53"/>
      <c r="J150" s="53"/>
      <c r="K150" s="53"/>
      <c r="L150" s="53"/>
      <c r="M150" s="53"/>
      <c r="N150" s="53"/>
      <c r="O150" s="53"/>
      <c r="P150" s="53"/>
      <c r="Q150" s="53"/>
      <c r="R150" s="53"/>
      <c r="S150" s="53"/>
      <c r="T150" s="53"/>
      <c r="U150" s="53"/>
      <c r="V150" s="29"/>
      <c r="W150" s="29"/>
      <c r="X150" s="29"/>
      <c r="Y150" s="29"/>
      <c r="Z150" s="29"/>
    </row>
    <row r="151" s="1" customFormat="1">
      <c r="A151" s="60"/>
      <c r="B151" s="61"/>
      <c r="C151" s="61"/>
      <c r="D151" s="61"/>
      <c r="E151" s="61"/>
      <c r="F151" s="61"/>
      <c r="G151" s="61"/>
      <c r="H151" s="61"/>
      <c r="I151" s="61"/>
      <c r="J151" s="61"/>
      <c r="K151" s="61"/>
      <c r="L151" s="61"/>
      <c r="M151" s="61"/>
      <c r="N151" s="61"/>
      <c r="O151" s="61"/>
      <c r="P151" s="61"/>
      <c r="Q151" s="61"/>
      <c r="R151" s="61"/>
      <c r="S151" s="61"/>
      <c r="T151" s="61"/>
      <c r="U151" s="61"/>
      <c r="V151" s="29"/>
      <c r="W151" s="29"/>
      <c r="X151" s="29"/>
      <c r="Y151" s="29"/>
      <c r="Z151" s="29"/>
    </row>
    <row r="152">
      <c r="A152" s="81" t="s">
        <v>50</v>
      </c>
      <c r="B152" s="52" t="s">
        <v>51</v>
      </c>
      <c r="C152" s="53"/>
      <c r="D152" s="53"/>
      <c r="E152" s="53"/>
      <c r="F152" s="53"/>
      <c r="G152" s="53"/>
      <c r="H152" s="53"/>
      <c r="I152" s="54"/>
      <c r="J152" s="43" t="s">
        <v>52</v>
      </c>
      <c r="K152" s="33" t="s">
        <v>53</v>
      </c>
      <c r="L152" s="35"/>
      <c r="M152" s="35"/>
      <c r="N152" s="34"/>
      <c r="O152" s="33" t="s">
        <v>54</v>
      </c>
      <c r="P152" s="35"/>
      <c r="Q152" s="34"/>
      <c r="R152" s="33" t="s">
        <v>55</v>
      </c>
      <c r="S152" s="35"/>
      <c r="T152" s="34"/>
      <c r="U152" s="43" t="s">
        <v>56</v>
      </c>
      <c r="V152" s="29"/>
      <c r="W152" s="29"/>
      <c r="X152" s="29"/>
      <c r="Y152" s="29"/>
      <c r="Z152" s="29"/>
    </row>
    <row r="153" s="1" customFormat="1">
      <c r="A153" s="81"/>
      <c r="B153" s="55"/>
      <c r="C153" s="56"/>
      <c r="D153" s="56"/>
      <c r="E153" s="56"/>
      <c r="F153" s="56"/>
      <c r="G153" s="56"/>
      <c r="H153" s="56"/>
      <c r="I153" s="57"/>
      <c r="J153" s="43"/>
      <c r="K153" s="38"/>
      <c r="L153" s="40"/>
      <c r="M153" s="40"/>
      <c r="N153" s="39"/>
      <c r="O153" s="38"/>
      <c r="P153" s="40"/>
      <c r="Q153" s="39"/>
      <c r="R153" s="38"/>
      <c r="S153" s="40"/>
      <c r="T153" s="39"/>
      <c r="U153" s="43"/>
      <c r="V153" s="29"/>
      <c r="W153" s="29"/>
      <c r="X153" s="29"/>
      <c r="Y153" s="29"/>
      <c r="Z153" s="29"/>
    </row>
    <row r="154">
      <c r="A154" s="81"/>
      <c r="B154" s="60"/>
      <c r="C154" s="61"/>
      <c r="D154" s="61"/>
      <c r="E154" s="61"/>
      <c r="F154" s="61"/>
      <c r="G154" s="61"/>
      <c r="H154" s="61"/>
      <c r="I154" s="62"/>
      <c r="J154" s="43"/>
      <c r="K154" s="43" t="s">
        <v>57</v>
      </c>
      <c r="L154" s="43" t="s">
        <v>58</v>
      </c>
      <c r="M154" s="43" t="s">
        <v>59</v>
      </c>
      <c r="N154" s="43" t="s">
        <v>60</v>
      </c>
      <c r="O154" s="43" t="s">
        <v>61</v>
      </c>
      <c r="P154" s="43" t="s">
        <v>40</v>
      </c>
      <c r="Q154" s="43" t="s">
        <v>62</v>
      </c>
      <c r="R154" s="43" t="s">
        <v>63</v>
      </c>
      <c r="S154" s="43" t="s">
        <v>57</v>
      </c>
      <c r="T154" s="43" t="s">
        <v>64</v>
      </c>
      <c r="U154" s="43"/>
      <c r="V154" s="29"/>
      <c r="W154" s="29"/>
      <c r="X154" s="29"/>
      <c r="Y154" s="29"/>
      <c r="Z154" s="29"/>
    </row>
    <row r="155">
      <c r="A155" s="99" t="s">
        <v>132</v>
      </c>
      <c r="B155" s="81" t="s">
        <v>198</v>
      </c>
      <c r="C155" s="81"/>
      <c r="D155" s="81"/>
      <c r="E155" s="81"/>
      <c r="F155" s="81"/>
      <c r="G155" s="81"/>
      <c r="H155" s="81"/>
      <c r="I155" s="81"/>
      <c r="J155" s="81"/>
      <c r="K155" s="81"/>
      <c r="L155" s="81"/>
      <c r="M155" s="81"/>
      <c r="N155" s="81"/>
      <c r="O155" s="81"/>
      <c r="P155" s="81"/>
      <c r="Q155" s="81"/>
      <c r="R155" s="81"/>
      <c r="S155" s="81"/>
      <c r="T155" s="81"/>
      <c r="U155" s="81"/>
      <c r="V155" s="29"/>
      <c r="W155" s="29"/>
      <c r="X155" s="29"/>
      <c r="Y155" s="29"/>
      <c r="Z155" s="29"/>
    </row>
    <row r="156" ht="19.5" customHeight="1">
      <c r="A156" s="100" t="s">
        <v>199</v>
      </c>
      <c r="B156" s="100" t="s">
        <v>200</v>
      </c>
      <c r="C156" s="100"/>
      <c r="D156" s="100"/>
      <c r="E156" s="100"/>
      <c r="F156" s="100"/>
      <c r="G156" s="100"/>
      <c r="H156" s="100"/>
      <c r="I156" s="100"/>
      <c r="J156" s="101">
        <v>3</v>
      </c>
      <c r="K156" s="101">
        <v>1</v>
      </c>
      <c r="L156" s="101">
        <v>0</v>
      </c>
      <c r="M156" s="101">
        <v>1</v>
      </c>
      <c r="N156" s="68">
        <v>0</v>
      </c>
      <c r="O156" s="69">
        <f t="shared" ref="O156:O182" si="25">K156+L156+M156+N156</f>
        <v>2</v>
      </c>
      <c r="P156" s="69">
        <f t="shared" ref="P156:P182" si="26">Q156-O156</f>
        <v>3</v>
      </c>
      <c r="Q156" s="69">
        <f t="shared" ref="Q156:Q177" si="27">ROUND(PRODUCT(J156,25)/14,0)</f>
        <v>5</v>
      </c>
      <c r="R156" s="70"/>
      <c r="S156" s="67"/>
      <c r="T156" s="47" t="s">
        <v>64</v>
      </c>
      <c r="U156" s="67" t="s">
        <v>75</v>
      </c>
      <c r="V156" s="29"/>
      <c r="W156" s="29"/>
      <c r="X156" s="29"/>
      <c r="Y156" s="29"/>
      <c r="Z156" s="29"/>
    </row>
    <row r="157" ht="28.5" customHeight="1">
      <c r="A157" s="100" t="s">
        <v>201</v>
      </c>
      <c r="B157" s="102" t="s">
        <v>202</v>
      </c>
      <c r="C157" s="102"/>
      <c r="D157" s="102"/>
      <c r="E157" s="102"/>
      <c r="F157" s="102"/>
      <c r="G157" s="102"/>
      <c r="H157" s="102"/>
      <c r="I157" s="102"/>
      <c r="J157" s="101">
        <v>3</v>
      </c>
      <c r="K157" s="101">
        <v>1</v>
      </c>
      <c r="L157" s="101">
        <v>0</v>
      </c>
      <c r="M157" s="101">
        <v>1</v>
      </c>
      <c r="N157" s="68">
        <v>0</v>
      </c>
      <c r="O157" s="69">
        <f t="shared" si="25"/>
        <v>2</v>
      </c>
      <c r="P157" s="69">
        <f t="shared" si="26"/>
        <v>3</v>
      </c>
      <c r="Q157" s="69">
        <f t="shared" si="27"/>
        <v>5</v>
      </c>
      <c r="R157" s="70"/>
      <c r="S157" s="67"/>
      <c r="T157" s="47" t="s">
        <v>64</v>
      </c>
      <c r="U157" s="67" t="s">
        <v>75</v>
      </c>
      <c r="V157" s="1"/>
      <c r="W157" s="1"/>
      <c r="X157" s="1"/>
      <c r="Y157" s="1"/>
      <c r="Z157" s="1"/>
    </row>
    <row r="158" hidden="1">
      <c r="A158" s="100"/>
      <c r="B158" s="100"/>
      <c r="C158" s="100"/>
      <c r="D158" s="100"/>
      <c r="E158" s="100"/>
      <c r="F158" s="100"/>
      <c r="G158" s="100"/>
      <c r="H158" s="100"/>
      <c r="I158" s="100"/>
      <c r="J158" s="101">
        <v>0</v>
      </c>
      <c r="K158" s="101">
        <v>0</v>
      </c>
      <c r="L158" s="101">
        <v>0</v>
      </c>
      <c r="M158" s="101">
        <v>0</v>
      </c>
      <c r="N158" s="68">
        <v>0</v>
      </c>
      <c r="O158" s="69">
        <f t="shared" si="25"/>
        <v>0</v>
      </c>
      <c r="P158" s="69">
        <f t="shared" si="26"/>
        <v>0</v>
      </c>
      <c r="Q158" s="69">
        <f t="shared" si="27"/>
        <v>0</v>
      </c>
      <c r="R158" s="70"/>
      <c r="S158" s="67"/>
      <c r="T158" s="47"/>
      <c r="U158" s="67"/>
      <c r="V158" s="13"/>
      <c r="W158" s="13"/>
      <c r="X158" s="13"/>
      <c r="Y158" s="13"/>
      <c r="Z158" s="13"/>
    </row>
    <row r="159">
      <c r="A159" s="99" t="s">
        <v>203</v>
      </c>
      <c r="B159" s="103" t="s">
        <v>204</v>
      </c>
      <c r="C159" s="103"/>
      <c r="D159" s="103"/>
      <c r="E159" s="103"/>
      <c r="F159" s="103"/>
      <c r="G159" s="103"/>
      <c r="H159" s="103"/>
      <c r="I159" s="103"/>
      <c r="J159" s="103"/>
      <c r="K159" s="103"/>
      <c r="L159" s="103"/>
      <c r="M159" s="103"/>
      <c r="N159" s="103"/>
      <c r="O159" s="103"/>
      <c r="P159" s="103"/>
      <c r="Q159" s="103"/>
      <c r="R159" s="103"/>
      <c r="S159" s="103"/>
      <c r="T159" s="103"/>
      <c r="U159" s="103"/>
      <c r="V159" s="13"/>
      <c r="W159" s="13"/>
      <c r="X159" s="13"/>
      <c r="Y159" s="13"/>
      <c r="Z159" s="13"/>
    </row>
    <row r="160" ht="28.5" customHeight="1">
      <c r="A160" s="100" t="s">
        <v>205</v>
      </c>
      <c r="B160" s="102" t="s">
        <v>206</v>
      </c>
      <c r="C160" s="102"/>
      <c r="D160" s="102"/>
      <c r="E160" s="102"/>
      <c r="F160" s="102"/>
      <c r="G160" s="102"/>
      <c r="H160" s="102"/>
      <c r="I160" s="102"/>
      <c r="J160" s="101">
        <v>3</v>
      </c>
      <c r="K160" s="101">
        <v>1</v>
      </c>
      <c r="L160" s="101">
        <v>0</v>
      </c>
      <c r="M160" s="101">
        <v>2</v>
      </c>
      <c r="N160" s="68">
        <v>0</v>
      </c>
      <c r="O160" s="69">
        <f t="shared" si="25"/>
        <v>3</v>
      </c>
      <c r="P160" s="69">
        <f t="shared" si="26"/>
        <v>2</v>
      </c>
      <c r="Q160" s="69">
        <f t="shared" si="27"/>
        <v>5</v>
      </c>
      <c r="R160" s="70" t="s">
        <v>63</v>
      </c>
      <c r="S160" s="67"/>
      <c r="T160" s="47"/>
      <c r="U160" s="67" t="s">
        <v>75</v>
      </c>
      <c r="V160" s="13"/>
      <c r="W160" s="13"/>
      <c r="X160" s="13"/>
      <c r="Y160" s="13"/>
      <c r="Z160" s="13"/>
    </row>
    <row r="161" ht="31.5" customHeight="1">
      <c r="A161" s="100" t="s">
        <v>207</v>
      </c>
      <c r="B161" s="102" t="s">
        <v>208</v>
      </c>
      <c r="C161" s="102"/>
      <c r="D161" s="102"/>
      <c r="E161" s="102"/>
      <c r="F161" s="102"/>
      <c r="G161" s="102"/>
      <c r="H161" s="102"/>
      <c r="I161" s="102"/>
      <c r="J161" s="101">
        <v>3</v>
      </c>
      <c r="K161" s="101">
        <v>1</v>
      </c>
      <c r="L161" s="101">
        <v>0</v>
      </c>
      <c r="M161" s="101">
        <v>2</v>
      </c>
      <c r="N161" s="68">
        <v>0</v>
      </c>
      <c r="O161" s="69">
        <f t="shared" si="25"/>
        <v>3</v>
      </c>
      <c r="P161" s="69">
        <f t="shared" si="26"/>
        <v>2</v>
      </c>
      <c r="Q161" s="69">
        <f t="shared" si="27"/>
        <v>5</v>
      </c>
      <c r="R161" s="70" t="s">
        <v>63</v>
      </c>
      <c r="S161" s="67"/>
      <c r="T161" s="47"/>
      <c r="U161" s="67" t="s">
        <v>75</v>
      </c>
      <c r="V161" s="13"/>
      <c r="W161" s="13"/>
      <c r="X161" s="13"/>
      <c r="Y161" s="13"/>
      <c r="Z161" s="13"/>
    </row>
    <row r="162" ht="15" customHeight="1">
      <c r="A162" s="100" t="s">
        <v>209</v>
      </c>
      <c r="B162" s="100" t="s">
        <v>210</v>
      </c>
      <c r="C162" s="100"/>
      <c r="D162" s="100"/>
      <c r="E162" s="100"/>
      <c r="F162" s="100"/>
      <c r="G162" s="100"/>
      <c r="H162" s="100"/>
      <c r="I162" s="100"/>
      <c r="J162" s="101">
        <v>3</v>
      </c>
      <c r="K162" s="101">
        <v>1</v>
      </c>
      <c r="L162" s="101">
        <v>0</v>
      </c>
      <c r="M162" s="101">
        <v>2</v>
      </c>
      <c r="N162" s="68">
        <v>0</v>
      </c>
      <c r="O162" s="69">
        <f t="shared" si="25"/>
        <v>3</v>
      </c>
      <c r="P162" s="69">
        <f t="shared" si="26"/>
        <v>2</v>
      </c>
      <c r="Q162" s="69">
        <f t="shared" si="27"/>
        <v>5</v>
      </c>
      <c r="R162" s="70" t="s">
        <v>63</v>
      </c>
      <c r="S162" s="67"/>
      <c r="T162" s="47"/>
      <c r="U162" s="67" t="s">
        <v>75</v>
      </c>
      <c r="V162" s="13"/>
      <c r="W162" s="13"/>
      <c r="X162" s="13"/>
      <c r="Y162" s="13"/>
      <c r="Z162" s="13"/>
    </row>
    <row r="163" ht="15" customHeight="1">
      <c r="A163" s="99" t="s">
        <v>156</v>
      </c>
      <c r="B163" s="103" t="s">
        <v>211</v>
      </c>
      <c r="C163" s="103"/>
      <c r="D163" s="103"/>
      <c r="E163" s="103"/>
      <c r="F163" s="103"/>
      <c r="G163" s="103"/>
      <c r="H163" s="103"/>
      <c r="I163" s="103"/>
      <c r="J163" s="103"/>
      <c r="K163" s="103"/>
      <c r="L163" s="103"/>
      <c r="M163" s="103"/>
      <c r="N163" s="103"/>
      <c r="O163" s="103"/>
      <c r="P163" s="103"/>
      <c r="Q163" s="103"/>
      <c r="R163" s="103"/>
      <c r="S163" s="103"/>
      <c r="T163" s="103"/>
      <c r="U163" s="103"/>
      <c r="V163" s="13"/>
      <c r="W163" s="13"/>
      <c r="X163" s="13"/>
      <c r="Y163" s="13"/>
      <c r="Z163" s="13"/>
    </row>
    <row r="164" ht="18" customHeight="1">
      <c r="A164" s="100" t="s">
        <v>212</v>
      </c>
      <c r="B164" s="102" t="s">
        <v>213</v>
      </c>
      <c r="C164" s="102"/>
      <c r="D164" s="102"/>
      <c r="E164" s="102"/>
      <c r="F164" s="102"/>
      <c r="G164" s="102"/>
      <c r="H164" s="102"/>
      <c r="I164" s="102"/>
      <c r="J164" s="101">
        <v>3</v>
      </c>
      <c r="K164" s="101">
        <v>1</v>
      </c>
      <c r="L164" s="101">
        <v>0</v>
      </c>
      <c r="M164" s="101">
        <v>1</v>
      </c>
      <c r="N164" s="68">
        <v>0</v>
      </c>
      <c r="O164" s="69">
        <f t="shared" si="25"/>
        <v>2</v>
      </c>
      <c r="P164" s="69">
        <f t="shared" si="26"/>
        <v>3</v>
      </c>
      <c r="Q164" s="69">
        <f t="shared" si="27"/>
        <v>5</v>
      </c>
      <c r="R164" s="70" t="s">
        <v>63</v>
      </c>
      <c r="S164" s="67"/>
      <c r="T164" s="47"/>
      <c r="U164" s="67" t="s">
        <v>72</v>
      </c>
      <c r="V164" s="13"/>
      <c r="W164" s="13"/>
      <c r="X164" s="13"/>
      <c r="Y164" s="13"/>
      <c r="Z164" s="13"/>
    </row>
    <row r="165" ht="18" customHeight="1">
      <c r="A165" s="100" t="s">
        <v>214</v>
      </c>
      <c r="B165" s="102" t="s">
        <v>215</v>
      </c>
      <c r="C165" s="102"/>
      <c r="D165" s="102"/>
      <c r="E165" s="102"/>
      <c r="F165" s="102"/>
      <c r="G165" s="102"/>
      <c r="H165" s="102"/>
      <c r="I165" s="102"/>
      <c r="J165" s="101">
        <v>3</v>
      </c>
      <c r="K165" s="101">
        <v>1</v>
      </c>
      <c r="L165" s="101">
        <v>0</v>
      </c>
      <c r="M165" s="101">
        <v>1</v>
      </c>
      <c r="N165" s="68">
        <v>0</v>
      </c>
      <c r="O165" s="69">
        <f t="shared" si="25"/>
        <v>2</v>
      </c>
      <c r="P165" s="69">
        <f t="shared" si="26"/>
        <v>3</v>
      </c>
      <c r="Q165" s="69">
        <f t="shared" si="27"/>
        <v>5</v>
      </c>
      <c r="R165" s="70" t="s">
        <v>63</v>
      </c>
      <c r="S165" s="67"/>
      <c r="T165" s="47"/>
      <c r="U165" s="67" t="s">
        <v>72</v>
      </c>
      <c r="V165" s="13"/>
      <c r="W165" s="13"/>
      <c r="X165" s="13"/>
      <c r="Y165" s="13"/>
      <c r="Z165" s="13"/>
    </row>
    <row r="166" hidden="1">
      <c r="A166" s="100"/>
      <c r="B166" s="100"/>
      <c r="C166" s="100"/>
      <c r="D166" s="100"/>
      <c r="E166" s="100"/>
      <c r="F166" s="100"/>
      <c r="G166" s="100"/>
      <c r="H166" s="100"/>
      <c r="I166" s="100"/>
      <c r="J166" s="101">
        <v>0</v>
      </c>
      <c r="K166" s="101">
        <v>0</v>
      </c>
      <c r="L166" s="101">
        <v>0</v>
      </c>
      <c r="M166" s="101">
        <v>0</v>
      </c>
      <c r="N166" s="68">
        <v>0</v>
      </c>
      <c r="O166" s="69">
        <f t="shared" si="25"/>
        <v>0</v>
      </c>
      <c r="P166" s="69">
        <f t="shared" si="26"/>
        <v>0</v>
      </c>
      <c r="Q166" s="69">
        <f t="shared" si="27"/>
        <v>0</v>
      </c>
      <c r="R166" s="70"/>
      <c r="S166" s="67"/>
      <c r="T166" s="47"/>
      <c r="U166" s="67"/>
      <c r="V166" s="1"/>
      <c r="W166" s="1"/>
      <c r="X166" s="1"/>
      <c r="Y166" s="1"/>
      <c r="Z166" s="1"/>
    </row>
    <row r="167">
      <c r="A167" s="99" t="s">
        <v>178</v>
      </c>
      <c r="B167" s="103" t="s">
        <v>216</v>
      </c>
      <c r="C167" s="103"/>
      <c r="D167" s="103"/>
      <c r="E167" s="103"/>
      <c r="F167" s="103"/>
      <c r="G167" s="103"/>
      <c r="H167" s="103"/>
      <c r="I167" s="103"/>
      <c r="J167" s="103"/>
      <c r="K167" s="103"/>
      <c r="L167" s="103"/>
      <c r="M167" s="103"/>
      <c r="N167" s="103"/>
      <c r="O167" s="103"/>
      <c r="P167" s="103"/>
      <c r="Q167" s="103"/>
      <c r="R167" s="103"/>
      <c r="S167" s="103"/>
      <c r="T167" s="103"/>
      <c r="U167" s="103"/>
      <c r="V167" s="13"/>
      <c r="W167" s="25"/>
      <c r="X167" s="25"/>
      <c r="Y167" s="25"/>
      <c r="Z167" s="25"/>
    </row>
    <row r="168" ht="20.25" customHeight="1">
      <c r="A168" s="100" t="s">
        <v>217</v>
      </c>
      <c r="B168" s="100" t="s">
        <v>218</v>
      </c>
      <c r="C168" s="100"/>
      <c r="D168" s="100"/>
      <c r="E168" s="100"/>
      <c r="F168" s="100"/>
      <c r="G168" s="100"/>
      <c r="H168" s="100"/>
      <c r="I168" s="100"/>
      <c r="J168" s="101">
        <v>4</v>
      </c>
      <c r="K168" s="101">
        <v>1</v>
      </c>
      <c r="L168" s="101">
        <v>1</v>
      </c>
      <c r="M168" s="101">
        <v>0</v>
      </c>
      <c r="N168" s="68">
        <v>0</v>
      </c>
      <c r="O168" s="69">
        <f t="shared" si="25"/>
        <v>2</v>
      </c>
      <c r="P168" s="69">
        <f t="shared" si="26"/>
        <v>5</v>
      </c>
      <c r="Q168" s="69">
        <f t="shared" si="27"/>
        <v>7</v>
      </c>
      <c r="R168" s="70"/>
      <c r="S168" s="67" t="s">
        <v>57</v>
      </c>
      <c r="T168" s="47"/>
      <c r="U168" s="67" t="s">
        <v>75</v>
      </c>
      <c r="V168" s="25"/>
      <c r="W168" s="25"/>
      <c r="X168" s="25"/>
      <c r="Y168" s="25"/>
      <c r="Z168" s="25"/>
    </row>
    <row r="169" s="1" customFormat="1" ht="33" customHeight="1">
      <c r="A169" s="100" t="s">
        <v>219</v>
      </c>
      <c r="B169" s="100" t="s">
        <v>220</v>
      </c>
      <c r="C169" s="100"/>
      <c r="D169" s="100"/>
      <c r="E169" s="100"/>
      <c r="F169" s="100"/>
      <c r="G169" s="100"/>
      <c r="H169" s="100"/>
      <c r="I169" s="100"/>
      <c r="J169" s="101">
        <v>4</v>
      </c>
      <c r="K169" s="101">
        <v>1</v>
      </c>
      <c r="L169" s="101">
        <v>1</v>
      </c>
      <c r="M169" s="101">
        <v>0</v>
      </c>
      <c r="N169" s="68">
        <v>0</v>
      </c>
      <c r="O169" s="69">
        <f t="shared" si="25"/>
        <v>2</v>
      </c>
      <c r="P169" s="69">
        <f t="shared" si="26"/>
        <v>5</v>
      </c>
      <c r="Q169" s="69">
        <f t="shared" si="27"/>
        <v>7</v>
      </c>
      <c r="R169" s="70"/>
      <c r="S169" s="67" t="s">
        <v>57</v>
      </c>
      <c r="T169" s="47"/>
      <c r="U169" s="67" t="s">
        <v>75</v>
      </c>
      <c r="V169" s="104"/>
      <c r="W169" s="104"/>
      <c r="X169" s="25"/>
      <c r="Y169" s="25"/>
      <c r="Z169" s="25"/>
    </row>
    <row r="170" ht="20.25" customHeight="1">
      <c r="A170" s="100" t="s">
        <v>221</v>
      </c>
      <c r="B170" s="100" t="s">
        <v>222</v>
      </c>
      <c r="C170" s="100"/>
      <c r="D170" s="100"/>
      <c r="E170" s="100"/>
      <c r="F170" s="100"/>
      <c r="G170" s="100"/>
      <c r="H170" s="100"/>
      <c r="I170" s="100"/>
      <c r="J170" s="101">
        <v>4</v>
      </c>
      <c r="K170" s="101">
        <v>1</v>
      </c>
      <c r="L170" s="101">
        <v>1</v>
      </c>
      <c r="M170" s="101">
        <v>0</v>
      </c>
      <c r="N170" s="68">
        <v>0</v>
      </c>
      <c r="O170" s="69">
        <f t="shared" si="25"/>
        <v>2</v>
      </c>
      <c r="P170" s="69">
        <f t="shared" si="26"/>
        <v>5</v>
      </c>
      <c r="Q170" s="69">
        <f t="shared" si="27"/>
        <v>7</v>
      </c>
      <c r="R170" s="70"/>
      <c r="S170" s="67" t="s">
        <v>57</v>
      </c>
      <c r="T170" s="47"/>
      <c r="U170" s="67" t="s">
        <v>75</v>
      </c>
      <c r="V170" s="25"/>
      <c r="W170" s="25"/>
      <c r="X170" s="25"/>
      <c r="Y170" s="25"/>
      <c r="Z170" s="25"/>
    </row>
    <row r="171" hidden="1">
      <c r="A171" s="100"/>
      <c r="B171" s="100"/>
      <c r="C171" s="100"/>
      <c r="D171" s="100"/>
      <c r="E171" s="100"/>
      <c r="F171" s="100"/>
      <c r="G171" s="100"/>
      <c r="H171" s="100"/>
      <c r="I171" s="100"/>
      <c r="J171" s="101">
        <v>0</v>
      </c>
      <c r="K171" s="101">
        <v>0</v>
      </c>
      <c r="L171" s="101">
        <v>0</v>
      </c>
      <c r="M171" s="101">
        <v>0</v>
      </c>
      <c r="N171" s="68">
        <v>0</v>
      </c>
      <c r="O171" s="69">
        <f t="shared" si="25"/>
        <v>0</v>
      </c>
      <c r="P171" s="69">
        <f t="shared" si="26"/>
        <v>0</v>
      </c>
      <c r="Q171" s="69">
        <f t="shared" si="27"/>
        <v>0</v>
      </c>
      <c r="R171" s="70"/>
      <c r="S171" s="67"/>
      <c r="T171" s="47"/>
      <c r="U171" s="67"/>
      <c r="V171" s="1"/>
      <c r="W171" s="1"/>
      <c r="X171" s="1"/>
      <c r="Y171" s="1"/>
      <c r="Z171" s="1"/>
    </row>
    <row r="172" hidden="1">
      <c r="A172" s="100"/>
      <c r="B172" s="100"/>
      <c r="C172" s="100"/>
      <c r="D172" s="100"/>
      <c r="E172" s="100"/>
      <c r="F172" s="100"/>
      <c r="G172" s="100"/>
      <c r="H172" s="100"/>
      <c r="I172" s="100"/>
      <c r="J172" s="101">
        <v>0</v>
      </c>
      <c r="K172" s="101">
        <v>0</v>
      </c>
      <c r="L172" s="101">
        <v>0</v>
      </c>
      <c r="M172" s="101">
        <v>0</v>
      </c>
      <c r="N172" s="68">
        <v>0</v>
      </c>
      <c r="O172" s="69">
        <f t="shared" si="25"/>
        <v>0</v>
      </c>
      <c r="P172" s="69">
        <f t="shared" si="26"/>
        <v>0</v>
      </c>
      <c r="Q172" s="69">
        <f t="shared" si="27"/>
        <v>0</v>
      </c>
      <c r="R172" s="70"/>
      <c r="S172" s="67"/>
      <c r="T172" s="47"/>
      <c r="U172" s="67"/>
      <c r="V172" s="20"/>
      <c r="W172" s="20"/>
      <c r="X172" s="20"/>
      <c r="Y172" s="20"/>
      <c r="Z172" s="20"/>
    </row>
    <row r="173" hidden="1">
      <c r="A173" s="99"/>
      <c r="B173" s="103" t="s">
        <v>223</v>
      </c>
      <c r="C173" s="103"/>
      <c r="D173" s="103"/>
      <c r="E173" s="103"/>
      <c r="F173" s="103"/>
      <c r="G173" s="103"/>
      <c r="H173" s="103"/>
      <c r="I173" s="103"/>
      <c r="J173" s="103"/>
      <c r="K173" s="103"/>
      <c r="L173" s="103"/>
      <c r="M173" s="103"/>
      <c r="N173" s="103"/>
      <c r="O173" s="103"/>
      <c r="P173" s="103"/>
      <c r="Q173" s="103"/>
      <c r="R173" s="103"/>
      <c r="S173" s="103"/>
      <c r="T173" s="103"/>
      <c r="U173" s="103"/>
      <c r="V173" s="20"/>
      <c r="W173" s="20"/>
      <c r="X173" s="20"/>
      <c r="Y173" s="20"/>
      <c r="Z173" s="20"/>
    </row>
    <row r="174" hidden="1">
      <c r="A174" s="100"/>
      <c r="B174" s="100"/>
      <c r="C174" s="100"/>
      <c r="D174" s="100"/>
      <c r="E174" s="100"/>
      <c r="F174" s="100"/>
      <c r="G174" s="100"/>
      <c r="H174" s="100"/>
      <c r="I174" s="100"/>
      <c r="J174" s="101">
        <v>0</v>
      </c>
      <c r="K174" s="101">
        <v>0</v>
      </c>
      <c r="L174" s="101">
        <v>0</v>
      </c>
      <c r="M174" s="101">
        <v>0</v>
      </c>
      <c r="N174" s="68">
        <v>0</v>
      </c>
      <c r="O174" s="69">
        <f t="shared" si="25"/>
        <v>0</v>
      </c>
      <c r="P174" s="69">
        <f t="shared" si="26"/>
        <v>0</v>
      </c>
      <c r="Q174" s="69">
        <f t="shared" si="27"/>
        <v>0</v>
      </c>
      <c r="R174" s="70"/>
      <c r="S174" s="67"/>
      <c r="T174" s="47"/>
      <c r="U174" s="67"/>
      <c r="V174" s="20"/>
      <c r="W174" s="20"/>
      <c r="X174" s="20"/>
      <c r="Y174" s="20"/>
      <c r="Z174" s="20"/>
    </row>
    <row r="175" hidden="1">
      <c r="A175" s="100"/>
      <c r="B175" s="100"/>
      <c r="C175" s="100"/>
      <c r="D175" s="100"/>
      <c r="E175" s="100"/>
      <c r="F175" s="100"/>
      <c r="G175" s="100"/>
      <c r="H175" s="100"/>
      <c r="I175" s="100"/>
      <c r="J175" s="101">
        <v>0</v>
      </c>
      <c r="K175" s="101">
        <v>0</v>
      </c>
      <c r="L175" s="101">
        <v>0</v>
      </c>
      <c r="M175" s="101">
        <v>0</v>
      </c>
      <c r="N175" s="68">
        <v>0</v>
      </c>
      <c r="O175" s="69">
        <f t="shared" si="25"/>
        <v>0</v>
      </c>
      <c r="P175" s="69">
        <f t="shared" si="26"/>
        <v>0</v>
      </c>
      <c r="Q175" s="69">
        <f t="shared" si="27"/>
        <v>0</v>
      </c>
      <c r="R175" s="70"/>
      <c r="S175" s="67"/>
      <c r="T175" s="47"/>
      <c r="U175" s="67"/>
      <c r="V175" s="20"/>
      <c r="W175" s="20"/>
      <c r="X175" s="20"/>
      <c r="Y175" s="20"/>
      <c r="Z175" s="20"/>
    </row>
    <row r="176" hidden="1">
      <c r="A176" s="100"/>
      <c r="B176" s="100"/>
      <c r="C176" s="100"/>
      <c r="D176" s="100"/>
      <c r="E176" s="100"/>
      <c r="F176" s="100"/>
      <c r="G176" s="100"/>
      <c r="H176" s="100"/>
      <c r="I176" s="100"/>
      <c r="J176" s="101">
        <v>0</v>
      </c>
      <c r="K176" s="101">
        <v>0</v>
      </c>
      <c r="L176" s="101">
        <v>0</v>
      </c>
      <c r="M176" s="101">
        <v>0</v>
      </c>
      <c r="N176" s="68">
        <v>0</v>
      </c>
      <c r="O176" s="69">
        <f t="shared" si="25"/>
        <v>0</v>
      </c>
      <c r="P176" s="69">
        <f t="shared" si="26"/>
        <v>0</v>
      </c>
      <c r="Q176" s="69">
        <f t="shared" si="27"/>
        <v>0</v>
      </c>
      <c r="R176" s="70"/>
      <c r="S176" s="67"/>
      <c r="T176" s="47"/>
      <c r="U176" s="67"/>
      <c r="V176" s="20"/>
      <c r="W176" s="20"/>
      <c r="X176" s="20"/>
      <c r="Y176" s="20"/>
      <c r="Z176" s="20"/>
    </row>
    <row r="177" hidden="1">
      <c r="A177" s="100"/>
      <c r="B177" s="100"/>
      <c r="C177" s="100"/>
      <c r="D177" s="100"/>
      <c r="E177" s="100"/>
      <c r="F177" s="100"/>
      <c r="G177" s="100"/>
      <c r="H177" s="100"/>
      <c r="I177" s="100"/>
      <c r="J177" s="101">
        <v>0</v>
      </c>
      <c r="K177" s="101">
        <v>0</v>
      </c>
      <c r="L177" s="101">
        <v>0</v>
      </c>
      <c r="M177" s="101">
        <v>0</v>
      </c>
      <c r="N177" s="68">
        <v>0</v>
      </c>
      <c r="O177" s="69">
        <f t="shared" si="25"/>
        <v>0</v>
      </c>
      <c r="P177" s="69">
        <f t="shared" si="26"/>
        <v>0</v>
      </c>
      <c r="Q177" s="69">
        <f t="shared" si="27"/>
        <v>0</v>
      </c>
      <c r="R177" s="70"/>
      <c r="S177" s="67"/>
      <c r="T177" s="47"/>
      <c r="U177" s="67"/>
      <c r="V177" s="20"/>
      <c r="W177" s="20"/>
      <c r="X177" s="20"/>
      <c r="Y177" s="20"/>
      <c r="Z177" s="20"/>
    </row>
    <row r="178" hidden="1">
      <c r="A178" s="99"/>
      <c r="B178" s="103" t="s">
        <v>224</v>
      </c>
      <c r="C178" s="103"/>
      <c r="D178" s="103"/>
      <c r="E178" s="103"/>
      <c r="F178" s="103"/>
      <c r="G178" s="103"/>
      <c r="H178" s="103"/>
      <c r="I178" s="103"/>
      <c r="J178" s="103"/>
      <c r="K178" s="103"/>
      <c r="L178" s="103"/>
      <c r="M178" s="103"/>
      <c r="N178" s="103"/>
      <c r="O178" s="103"/>
      <c r="P178" s="103"/>
      <c r="Q178" s="103"/>
      <c r="R178" s="103"/>
      <c r="S178" s="103"/>
      <c r="T178" s="103"/>
      <c r="U178" s="103"/>
      <c r="V178" s="20"/>
      <c r="W178" s="20"/>
      <c r="X178" s="20"/>
      <c r="Y178" s="20"/>
      <c r="Z178" s="20"/>
    </row>
    <row r="179" hidden="1">
      <c r="A179" s="100"/>
      <c r="B179" s="100"/>
      <c r="C179" s="100"/>
      <c r="D179" s="100"/>
      <c r="E179" s="100"/>
      <c r="F179" s="100"/>
      <c r="G179" s="100"/>
      <c r="H179" s="100"/>
      <c r="I179" s="100"/>
      <c r="J179" s="101">
        <v>0</v>
      </c>
      <c r="K179" s="101">
        <v>0</v>
      </c>
      <c r="L179" s="101">
        <v>0</v>
      </c>
      <c r="M179" s="101">
        <v>0</v>
      </c>
      <c r="N179" s="68">
        <v>0</v>
      </c>
      <c r="O179" s="69">
        <f t="shared" si="25"/>
        <v>0</v>
      </c>
      <c r="P179" s="69">
        <f t="shared" si="26"/>
        <v>0</v>
      </c>
      <c r="Q179" s="69">
        <f t="shared" ref="Q179:Q182" si="28">ROUND(PRODUCT(J179,25)/12,0)</f>
        <v>0</v>
      </c>
      <c r="R179" s="70"/>
      <c r="S179" s="67"/>
      <c r="T179" s="47"/>
      <c r="U179" s="67"/>
      <c r="V179" s="20"/>
      <c r="W179" s="20"/>
      <c r="X179" s="20"/>
      <c r="Y179" s="20"/>
      <c r="Z179" s="20"/>
    </row>
    <row r="180" hidden="1">
      <c r="A180" s="100"/>
      <c r="B180" s="100"/>
      <c r="C180" s="100"/>
      <c r="D180" s="100"/>
      <c r="E180" s="100"/>
      <c r="F180" s="100"/>
      <c r="G180" s="100"/>
      <c r="H180" s="100"/>
      <c r="I180" s="100"/>
      <c r="J180" s="101">
        <v>0</v>
      </c>
      <c r="K180" s="101">
        <v>0</v>
      </c>
      <c r="L180" s="101">
        <v>0</v>
      </c>
      <c r="M180" s="101">
        <v>0</v>
      </c>
      <c r="N180" s="68">
        <v>0</v>
      </c>
      <c r="O180" s="69">
        <f t="shared" si="25"/>
        <v>0</v>
      </c>
      <c r="P180" s="69">
        <f t="shared" si="26"/>
        <v>0</v>
      </c>
      <c r="Q180" s="69">
        <f t="shared" si="28"/>
        <v>0</v>
      </c>
      <c r="R180" s="70"/>
      <c r="S180" s="67"/>
      <c r="T180" s="47"/>
      <c r="U180" s="67"/>
      <c r="V180" s="20"/>
      <c r="W180" s="20"/>
      <c r="X180" s="20"/>
      <c r="Y180" s="20"/>
      <c r="Z180" s="20"/>
    </row>
    <row r="181" hidden="1">
      <c r="A181" s="100"/>
      <c r="B181" s="100"/>
      <c r="C181" s="100"/>
      <c r="D181" s="100"/>
      <c r="E181" s="100"/>
      <c r="F181" s="100"/>
      <c r="G181" s="100"/>
      <c r="H181" s="100"/>
      <c r="I181" s="100"/>
      <c r="J181" s="101">
        <v>0</v>
      </c>
      <c r="K181" s="101">
        <v>0</v>
      </c>
      <c r="L181" s="101">
        <v>0</v>
      </c>
      <c r="M181" s="101">
        <v>0</v>
      </c>
      <c r="N181" s="68">
        <v>0</v>
      </c>
      <c r="O181" s="69">
        <f t="shared" si="25"/>
        <v>0</v>
      </c>
      <c r="P181" s="69">
        <f t="shared" si="26"/>
        <v>0</v>
      </c>
      <c r="Q181" s="69">
        <f t="shared" si="28"/>
        <v>0</v>
      </c>
      <c r="R181" s="70"/>
      <c r="S181" s="67"/>
      <c r="T181" s="47"/>
      <c r="U181" s="67"/>
      <c r="V181" s="20"/>
      <c r="W181" s="20"/>
      <c r="X181" s="20"/>
      <c r="Y181" s="20"/>
      <c r="Z181" s="20"/>
    </row>
    <row r="182" hidden="1">
      <c r="A182" s="100"/>
      <c r="B182" s="105"/>
      <c r="C182" s="105"/>
      <c r="D182" s="105"/>
      <c r="E182" s="105"/>
      <c r="F182" s="105"/>
      <c r="G182" s="105"/>
      <c r="H182" s="105"/>
      <c r="I182" s="105"/>
      <c r="J182" s="101">
        <v>0</v>
      </c>
      <c r="K182" s="101">
        <v>0</v>
      </c>
      <c r="L182" s="101">
        <v>0</v>
      </c>
      <c r="M182" s="101">
        <v>0</v>
      </c>
      <c r="N182" s="68">
        <v>0</v>
      </c>
      <c r="O182" s="69">
        <f t="shared" si="25"/>
        <v>0</v>
      </c>
      <c r="P182" s="69">
        <f t="shared" si="26"/>
        <v>0</v>
      </c>
      <c r="Q182" s="69">
        <f t="shared" si="28"/>
        <v>0</v>
      </c>
      <c r="R182" s="70"/>
      <c r="S182" s="67"/>
      <c r="T182" s="47"/>
      <c r="U182" s="67"/>
      <c r="V182" s="20"/>
      <c r="W182" s="20"/>
      <c r="X182" s="20"/>
      <c r="Y182" s="20"/>
      <c r="Z182" s="20"/>
    </row>
    <row r="183">
      <c r="A183" s="106" t="s">
        <v>225</v>
      </c>
      <c r="B183" s="106"/>
      <c r="C183" s="106"/>
      <c r="D183" s="106"/>
      <c r="E183" s="106"/>
      <c r="F183" s="106"/>
      <c r="G183" s="106"/>
      <c r="H183" s="106"/>
      <c r="I183" s="106"/>
      <c r="J183" s="103">
        <f>SUM(J156,J160,J164,J168,J174,J179)</f>
        <v>13</v>
      </c>
      <c r="K183" s="81">
        <f t="shared" ref="K183:Q183" si="29">SUM(K156,K160,K164,K168,K174,K179)</f>
        <v>4</v>
      </c>
      <c r="L183" s="81">
        <f t="shared" si="29"/>
        <v>1</v>
      </c>
      <c r="M183" s="81">
        <f t="shared" si="29"/>
        <v>4</v>
      </c>
      <c r="N183" s="85">
        <f t="shared" si="29"/>
        <v>0</v>
      </c>
      <c r="O183" s="85">
        <f t="shared" si="29"/>
        <v>9</v>
      </c>
      <c r="P183" s="85">
        <f t="shared" si="29"/>
        <v>13</v>
      </c>
      <c r="Q183" s="85">
        <f t="shared" si="29"/>
        <v>22</v>
      </c>
      <c r="R183" s="81">
        <f>COUNTIF(R156,"E")+COUNTIF(R160,"E")+COUNTIF(R164,"E")+COUNTIF(R168,"E")+COUNTIF(R174,"E")+COUNTIF(R179,"E")</f>
        <v>2</v>
      </c>
      <c r="S183" s="107">
        <f>COUNTIF(S156,"C")+COUNTIF(S160,"C")+COUNTIF(S164,"C")+COUNTIF(S168,"C")+COUNTIF(S174,"C")+COUNTIF(S179,"C")</f>
        <v>1</v>
      </c>
      <c r="T183" s="107">
        <f>COUNTIF(T156,"VP")+COUNTIF(T160,"VP")+COUNTIF(T164,"VP")+COUNTIF(T168,"VP")+COUNTIF(T174,"VP")+COUNTIF(T179,"VP")</f>
        <v>1</v>
      </c>
      <c r="U183" s="103">
        <f>COUNTA(U156,U160,U164,U168,U174,U179)</f>
        <v>4</v>
      </c>
      <c r="V183" s="20"/>
      <c r="W183" s="20"/>
      <c r="X183" s="20"/>
      <c r="Y183" s="20"/>
      <c r="Z183" s="20"/>
    </row>
    <row r="184">
      <c r="A184" s="108" t="s">
        <v>226</v>
      </c>
      <c r="B184" s="109"/>
      <c r="C184" s="109"/>
      <c r="D184" s="109"/>
      <c r="E184" s="109"/>
      <c r="F184" s="109"/>
      <c r="G184" s="109"/>
      <c r="H184" s="109"/>
      <c r="I184" s="109"/>
      <c r="J184" s="110"/>
      <c r="K184" s="103">
        <f t="shared" ref="K184:P184" si="30">SUM(K156,K160,K164,K168,K174)*14+K179*12</f>
        <v>56</v>
      </c>
      <c r="L184" s="103">
        <f t="shared" si="30"/>
        <v>14</v>
      </c>
      <c r="M184" s="103">
        <f t="shared" si="30"/>
        <v>56</v>
      </c>
      <c r="N184" s="85">
        <f t="shared" si="30"/>
        <v>0</v>
      </c>
      <c r="O184" s="85">
        <f t="shared" si="30"/>
        <v>126</v>
      </c>
      <c r="P184" s="85">
        <f t="shared" si="30"/>
        <v>182</v>
      </c>
      <c r="Q184" s="85">
        <f>SUM(Q156,Q160,Q164,Q168,Q174)*14+Q179*12</f>
        <v>308</v>
      </c>
      <c r="R184" s="111"/>
      <c r="S184" s="111"/>
      <c r="T184" s="111"/>
      <c r="U184" s="111"/>
    </row>
    <row r="185">
      <c r="A185" s="112"/>
      <c r="B185" s="113"/>
      <c r="C185" s="113"/>
      <c r="D185" s="113"/>
      <c r="E185" s="113"/>
      <c r="F185" s="113"/>
      <c r="G185" s="113"/>
      <c r="H185" s="113"/>
      <c r="I185" s="113"/>
      <c r="J185" s="114"/>
      <c r="K185" s="115">
        <f>SUM(K184:N184)</f>
        <v>126</v>
      </c>
      <c r="L185" s="116"/>
      <c r="M185" s="116"/>
      <c r="N185" s="117"/>
      <c r="O185" s="115">
        <f>SUM(O184:P184)</f>
        <v>308</v>
      </c>
      <c r="P185" s="116"/>
      <c r="Q185" s="117"/>
      <c r="R185" s="111"/>
      <c r="S185" s="111"/>
      <c r="T185" s="111"/>
      <c r="U185" s="111"/>
    </row>
    <row r="186">
      <c r="A186" s="14" t="s">
        <v>227</v>
      </c>
      <c r="B186" s="15"/>
      <c r="C186" s="15"/>
      <c r="D186" s="15"/>
      <c r="E186" s="15"/>
      <c r="F186" s="15"/>
      <c r="G186" s="15"/>
      <c r="H186" s="15"/>
      <c r="I186" s="15"/>
      <c r="J186" s="16"/>
      <c r="K186" s="118">
        <f>U183/SUM(U56,U73,U90,U110,U128,U143)</f>
        <v>0.066666666666666666</v>
      </c>
      <c r="L186" s="119"/>
      <c r="M186" s="119"/>
      <c r="N186" s="119"/>
      <c r="O186" s="119"/>
      <c r="P186" s="119"/>
      <c r="Q186" s="119"/>
      <c r="R186" s="119"/>
      <c r="S186" s="119"/>
      <c r="T186" s="119"/>
      <c r="U186" s="120"/>
    </row>
    <row r="187">
      <c r="A187" s="121" t="s">
        <v>228</v>
      </c>
      <c r="B187" s="122"/>
      <c r="C187" s="122"/>
      <c r="D187" s="122"/>
      <c r="E187" s="122"/>
      <c r="F187" s="122"/>
      <c r="G187" s="122"/>
      <c r="H187" s="122"/>
      <c r="I187" s="122"/>
      <c r="J187" s="123"/>
      <c r="K187" s="118">
        <f>K185/(SUM(O56,O73,O90,O110,O128)*14+O143*12)</f>
        <v>0.060606060606060608</v>
      </c>
      <c r="L187" s="119"/>
      <c r="M187" s="119"/>
      <c r="N187" s="119"/>
      <c r="O187" s="119"/>
      <c r="P187" s="119"/>
      <c r="Q187" s="119"/>
      <c r="R187" s="119"/>
      <c r="S187" s="119"/>
      <c r="T187" s="119"/>
      <c r="U187" s="120"/>
    </row>
    <row r="188" s="1" customFormat="1">
      <c r="A188" s="124"/>
      <c r="B188" s="124"/>
      <c r="C188" s="124"/>
      <c r="D188" s="124"/>
      <c r="E188" s="124"/>
      <c r="F188" s="124"/>
      <c r="G188" s="124"/>
      <c r="H188" s="124"/>
      <c r="I188" s="124"/>
      <c r="J188" s="124"/>
      <c r="K188" s="125"/>
      <c r="L188" s="125"/>
      <c r="M188" s="125"/>
      <c r="N188" s="125"/>
      <c r="O188" s="125"/>
      <c r="P188" s="125"/>
      <c r="Q188" s="125"/>
      <c r="R188" s="125"/>
      <c r="S188" s="125"/>
      <c r="T188" s="125"/>
      <c r="U188" s="125"/>
    </row>
    <row r="189" s="1" customFormat="1">
      <c r="A189" s="124"/>
      <c r="B189" s="124"/>
      <c r="C189" s="124"/>
      <c r="D189" s="124"/>
      <c r="E189" s="124"/>
      <c r="F189" s="124"/>
      <c r="G189" s="124"/>
      <c r="H189" s="124"/>
      <c r="I189" s="124"/>
      <c r="J189" s="124"/>
      <c r="K189" s="125"/>
      <c r="L189" s="125"/>
      <c r="M189" s="125"/>
      <c r="N189" s="125"/>
      <c r="O189" s="125"/>
      <c r="P189" s="125"/>
      <c r="Q189" s="125"/>
      <c r="R189" s="125"/>
      <c r="S189" s="125"/>
      <c r="T189" s="125"/>
      <c r="U189" s="125"/>
    </row>
    <row r="190" s="1" customFormat="1">
      <c r="A190" s="124"/>
      <c r="B190" s="124"/>
      <c r="C190" s="124"/>
      <c r="D190" s="124"/>
      <c r="E190" s="124"/>
      <c r="F190" s="124"/>
      <c r="G190" s="124"/>
      <c r="H190" s="124"/>
      <c r="I190" s="124"/>
      <c r="J190" s="124"/>
      <c r="K190" s="125"/>
      <c r="L190" s="125"/>
      <c r="M190" s="125"/>
      <c r="N190" s="125"/>
      <c r="O190" s="125"/>
      <c r="P190" s="125"/>
      <c r="Q190" s="125"/>
      <c r="R190" s="125"/>
      <c r="S190" s="125"/>
      <c r="T190" s="125"/>
      <c r="U190" s="125"/>
    </row>
    <row r="191" s="1" customFormat="1">
      <c r="A191" s="124"/>
      <c r="B191" s="124"/>
      <c r="C191" s="124"/>
      <c r="D191" s="124"/>
      <c r="E191" s="124"/>
      <c r="F191" s="124"/>
      <c r="G191" s="124"/>
      <c r="H191" s="124"/>
      <c r="I191" s="124"/>
      <c r="J191" s="124"/>
      <c r="K191" s="125"/>
      <c r="L191" s="125"/>
      <c r="M191" s="125"/>
      <c r="N191" s="125"/>
      <c r="O191" s="125"/>
      <c r="P191" s="125"/>
      <c r="Q191" s="125"/>
      <c r="R191" s="125"/>
      <c r="S191" s="125"/>
      <c r="T191" s="125"/>
      <c r="U191" s="125"/>
    </row>
    <row r="192" s="1" customFormat="1">
      <c r="A192" s="124"/>
      <c r="B192" s="124"/>
      <c r="C192" s="124"/>
      <c r="D192" s="124"/>
      <c r="E192" s="124"/>
      <c r="F192" s="124"/>
      <c r="G192" s="124"/>
      <c r="H192" s="124"/>
      <c r="I192" s="124"/>
      <c r="J192" s="124"/>
      <c r="K192" s="125"/>
      <c r="L192" s="125"/>
      <c r="M192" s="125"/>
      <c r="N192" s="125"/>
      <c r="O192" s="125"/>
      <c r="P192" s="125"/>
      <c r="Q192" s="125"/>
      <c r="R192" s="125"/>
      <c r="S192" s="125"/>
      <c r="T192" s="125"/>
      <c r="U192" s="125"/>
    </row>
    <row r="193" s="1" customFormat="1">
      <c r="A193" s="124"/>
      <c r="B193" s="124"/>
      <c r="C193" s="124"/>
      <c r="D193" s="124"/>
      <c r="E193" s="124"/>
      <c r="F193" s="124"/>
      <c r="G193" s="124"/>
      <c r="H193" s="124"/>
      <c r="I193" s="124"/>
      <c r="J193" s="124"/>
      <c r="K193" s="125"/>
      <c r="L193" s="125"/>
      <c r="M193" s="125"/>
      <c r="N193" s="125"/>
      <c r="O193" s="125"/>
      <c r="P193" s="125"/>
      <c r="Q193" s="125"/>
      <c r="R193" s="125"/>
      <c r="S193" s="125"/>
      <c r="T193" s="125"/>
      <c r="U193" s="125"/>
    </row>
    <row r="194" s="1" customFormat="1">
      <c r="A194" s="124"/>
      <c r="B194" s="124"/>
      <c r="C194" s="124"/>
      <c r="D194" s="124"/>
      <c r="E194" s="124"/>
      <c r="F194" s="124"/>
      <c r="G194" s="124"/>
      <c r="H194" s="124"/>
      <c r="I194" s="124"/>
      <c r="J194" s="124"/>
      <c r="K194" s="125"/>
      <c r="L194" s="125"/>
      <c r="M194" s="125"/>
      <c r="N194" s="125"/>
      <c r="O194" s="125"/>
      <c r="P194" s="125"/>
      <c r="Q194" s="125"/>
      <c r="R194" s="125"/>
      <c r="S194" s="125"/>
      <c r="T194" s="125"/>
      <c r="U194" s="125"/>
    </row>
    <row r="195" s="1" customFormat="1">
      <c r="A195" s="124"/>
      <c r="B195" s="124"/>
      <c r="C195" s="124"/>
      <c r="D195" s="124"/>
      <c r="E195" s="124"/>
      <c r="F195" s="124"/>
      <c r="G195" s="124"/>
      <c r="H195" s="124"/>
      <c r="I195" s="124"/>
      <c r="J195" s="124"/>
      <c r="K195" s="125"/>
      <c r="L195" s="125"/>
      <c r="M195" s="125"/>
      <c r="N195" s="125"/>
      <c r="O195" s="125"/>
      <c r="P195" s="125"/>
      <c r="Q195" s="125"/>
      <c r="R195" s="125"/>
      <c r="S195" s="125"/>
      <c r="T195" s="125"/>
      <c r="U195" s="125"/>
    </row>
    <row r="196" s="1" customFormat="1">
      <c r="A196" s="81" t="s">
        <v>229</v>
      </c>
      <c r="B196" s="81"/>
      <c r="C196" s="81"/>
      <c r="D196" s="81"/>
      <c r="E196" s="81"/>
      <c r="F196" s="81"/>
      <c r="G196" s="81"/>
      <c r="H196" s="81"/>
      <c r="I196" s="81"/>
      <c r="J196" s="81"/>
      <c r="K196" s="81"/>
      <c r="L196" s="81"/>
      <c r="M196" s="81"/>
      <c r="N196" s="81"/>
      <c r="O196" s="81"/>
      <c r="P196" s="81"/>
      <c r="Q196" s="81"/>
      <c r="R196" s="81"/>
      <c r="S196" s="81"/>
      <c r="T196" s="81"/>
      <c r="U196" s="81"/>
    </row>
    <row r="197" s="1" customFormat="1">
      <c r="A197" s="81"/>
      <c r="B197" s="81"/>
      <c r="C197" s="81"/>
      <c r="D197" s="81"/>
      <c r="E197" s="81"/>
      <c r="F197" s="81"/>
      <c r="G197" s="81"/>
      <c r="H197" s="81"/>
      <c r="I197" s="81"/>
      <c r="J197" s="81"/>
      <c r="K197" s="81"/>
      <c r="L197" s="81"/>
      <c r="M197" s="81"/>
      <c r="N197" s="81"/>
      <c r="O197" s="81"/>
      <c r="P197" s="81"/>
      <c r="Q197" s="81"/>
      <c r="R197" s="81"/>
      <c r="S197" s="81"/>
      <c r="T197" s="81"/>
      <c r="U197" s="81"/>
    </row>
    <row r="198" s="1" customFormat="1">
      <c r="A198" s="59" t="s">
        <v>50</v>
      </c>
      <c r="B198" s="55" t="s">
        <v>51</v>
      </c>
      <c r="C198" s="56"/>
      <c r="D198" s="56"/>
      <c r="E198" s="56"/>
      <c r="F198" s="56"/>
      <c r="G198" s="56"/>
      <c r="H198" s="56"/>
      <c r="I198" s="57"/>
      <c r="J198" s="44" t="s">
        <v>52</v>
      </c>
      <c r="K198" s="33" t="s">
        <v>53</v>
      </c>
      <c r="L198" s="35"/>
      <c r="M198" s="35"/>
      <c r="N198" s="35"/>
      <c r="O198" s="33" t="s">
        <v>54</v>
      </c>
      <c r="P198" s="35"/>
      <c r="Q198" s="34"/>
      <c r="R198" s="33" t="s">
        <v>55</v>
      </c>
      <c r="S198" s="35"/>
      <c r="T198" s="34"/>
      <c r="U198" s="43" t="s">
        <v>56</v>
      </c>
    </row>
    <row r="199" s="1" customFormat="1">
      <c r="A199" s="81"/>
      <c r="B199" s="55"/>
      <c r="C199" s="56"/>
      <c r="D199" s="56"/>
      <c r="E199" s="56"/>
      <c r="F199" s="56"/>
      <c r="G199" s="56"/>
      <c r="H199" s="56"/>
      <c r="I199" s="57"/>
      <c r="J199" s="43"/>
      <c r="K199" s="38"/>
      <c r="L199" s="40"/>
      <c r="M199" s="40"/>
      <c r="N199" s="40"/>
      <c r="O199" s="38"/>
      <c r="P199" s="40"/>
      <c r="Q199" s="39"/>
      <c r="R199" s="38"/>
      <c r="S199" s="40"/>
      <c r="T199" s="39"/>
      <c r="U199" s="43"/>
    </row>
    <row r="200" s="1" customFormat="1">
      <c r="A200" s="81"/>
      <c r="B200" s="60"/>
      <c r="C200" s="61"/>
      <c r="D200" s="61"/>
      <c r="E200" s="61"/>
      <c r="F200" s="61"/>
      <c r="G200" s="61"/>
      <c r="H200" s="61"/>
      <c r="I200" s="62"/>
      <c r="J200" s="43"/>
      <c r="K200" s="43" t="s">
        <v>57</v>
      </c>
      <c r="L200" s="43" t="s">
        <v>58</v>
      </c>
      <c r="M200" s="43" t="s">
        <v>59</v>
      </c>
      <c r="N200" s="43" t="s">
        <v>60</v>
      </c>
      <c r="O200" s="43" t="s">
        <v>61</v>
      </c>
      <c r="P200" s="43" t="s">
        <v>40</v>
      </c>
      <c r="Q200" s="43" t="s">
        <v>62</v>
      </c>
      <c r="R200" s="43" t="s">
        <v>63</v>
      </c>
      <c r="S200" s="43" t="s">
        <v>57</v>
      </c>
      <c r="T200" s="43" t="s">
        <v>64</v>
      </c>
      <c r="U200" s="43"/>
    </row>
    <row r="201" s="1" customFormat="1">
      <c r="A201" s="81" t="s">
        <v>230</v>
      </c>
      <c r="B201" s="81"/>
      <c r="C201" s="81"/>
      <c r="D201" s="81"/>
      <c r="E201" s="81"/>
      <c r="F201" s="81"/>
      <c r="G201" s="81"/>
      <c r="H201" s="81"/>
      <c r="I201" s="81"/>
      <c r="J201" s="81"/>
      <c r="K201" s="81"/>
      <c r="L201" s="81"/>
      <c r="M201" s="81"/>
      <c r="N201" s="81"/>
      <c r="O201" s="81"/>
      <c r="P201" s="81"/>
      <c r="Q201" s="81"/>
      <c r="R201" s="81"/>
      <c r="S201" s="81"/>
      <c r="T201" s="81"/>
      <c r="U201" s="81"/>
    </row>
    <row r="202" s="1" customFormat="1">
      <c r="A202" s="100" t="s">
        <v>231</v>
      </c>
      <c r="B202" s="100" t="s">
        <v>232</v>
      </c>
      <c r="C202" s="100"/>
      <c r="D202" s="100"/>
      <c r="E202" s="100"/>
      <c r="F202" s="100"/>
      <c r="G202" s="100"/>
      <c r="H202" s="100"/>
      <c r="I202" s="100"/>
      <c r="J202" s="101">
        <v>3</v>
      </c>
      <c r="K202" s="101">
        <v>2</v>
      </c>
      <c r="L202" s="101">
        <v>0</v>
      </c>
      <c r="M202" s="101">
        <v>0</v>
      </c>
      <c r="N202" s="68">
        <v>0</v>
      </c>
      <c r="O202" s="69">
        <f t="shared" ref="O202:O203" si="31">K202+L202+M202+N202</f>
        <v>2</v>
      </c>
      <c r="P202" s="69">
        <f t="shared" ref="P202:P203" si="32">Q202-O202</f>
        <v>3</v>
      </c>
      <c r="Q202" s="69">
        <f t="shared" ref="Q202:Q203" si="33">ROUND(PRODUCT(J202,25)/14,0)</f>
        <v>5</v>
      </c>
      <c r="R202" s="70"/>
      <c r="S202" s="67"/>
      <c r="T202" s="47" t="s">
        <v>64</v>
      </c>
      <c r="U202" s="67" t="s">
        <v>88</v>
      </c>
    </row>
    <row r="203" s="1" customFormat="1">
      <c r="A203" s="126" t="s">
        <v>233</v>
      </c>
      <c r="B203" s="127" t="s">
        <v>234</v>
      </c>
      <c r="C203" s="128"/>
      <c r="D203" s="128"/>
      <c r="E203" s="128"/>
      <c r="F203" s="128"/>
      <c r="G203" s="128"/>
      <c r="H203" s="128"/>
      <c r="I203" s="129"/>
      <c r="J203" s="130">
        <v>3</v>
      </c>
      <c r="K203" s="130">
        <v>2</v>
      </c>
      <c r="L203" s="130">
        <v>0</v>
      </c>
      <c r="M203" s="130">
        <v>0</v>
      </c>
      <c r="N203" s="131">
        <v>0</v>
      </c>
      <c r="O203" s="132">
        <f t="shared" si="31"/>
        <v>2</v>
      </c>
      <c r="P203" s="132">
        <f t="shared" si="32"/>
        <v>3</v>
      </c>
      <c r="Q203" s="132">
        <f t="shared" si="33"/>
        <v>5</v>
      </c>
      <c r="R203" s="133"/>
      <c r="S203" s="134"/>
      <c r="T203" s="135" t="s">
        <v>64</v>
      </c>
      <c r="U203" s="134" t="s">
        <v>88</v>
      </c>
    </row>
    <row r="204" s="1" customFormat="1">
      <c r="A204" s="136"/>
      <c r="B204" s="137"/>
      <c r="C204" s="138"/>
      <c r="D204" s="138"/>
      <c r="E204" s="138"/>
      <c r="F204" s="138"/>
      <c r="G204" s="138"/>
      <c r="H204" s="138"/>
      <c r="I204" s="139"/>
      <c r="J204" s="140"/>
      <c r="K204" s="140"/>
      <c r="L204" s="140"/>
      <c r="M204" s="140"/>
      <c r="N204" s="141"/>
      <c r="O204" s="142"/>
      <c r="P204" s="142"/>
      <c r="Q204" s="142"/>
      <c r="R204" s="143"/>
      <c r="S204" s="144"/>
      <c r="T204" s="145"/>
      <c r="U204" s="144"/>
    </row>
    <row r="205" s="1" customFormat="1">
      <c r="A205" s="146" t="s">
        <v>235</v>
      </c>
      <c r="B205" s="146"/>
      <c r="C205" s="146"/>
      <c r="D205" s="146"/>
      <c r="E205" s="146"/>
      <c r="F205" s="146"/>
      <c r="G205" s="146"/>
      <c r="H205" s="146"/>
      <c r="I205" s="146"/>
      <c r="J205" s="103">
        <f>SUM(J202:J204)</f>
        <v>6</v>
      </c>
      <c r="K205" s="103">
        <f t="shared" ref="K205:Q205" si="34">SUM(K202:K204)</f>
        <v>4</v>
      </c>
      <c r="L205" s="103">
        <f t="shared" si="34"/>
        <v>0</v>
      </c>
      <c r="M205" s="103">
        <f t="shared" si="34"/>
        <v>0</v>
      </c>
      <c r="N205" s="85">
        <f t="shared" si="34"/>
        <v>0</v>
      </c>
      <c r="O205" s="85">
        <f t="shared" si="34"/>
        <v>4</v>
      </c>
      <c r="P205" s="85">
        <f t="shared" si="34"/>
        <v>6</v>
      </c>
      <c r="Q205" s="85">
        <f t="shared" si="34"/>
        <v>10</v>
      </c>
      <c r="R205" s="103">
        <f>COUNTIF(R202:R204,"E")</f>
        <v>0</v>
      </c>
      <c r="S205" s="103">
        <f>COUNTIF(S202:S204,"C")</f>
        <v>0</v>
      </c>
      <c r="T205" s="103">
        <f>COUNTIF(T202:T204,"VP")</f>
        <v>2</v>
      </c>
      <c r="U205" s="103">
        <f>COUNTA(U202:U204)</f>
        <v>2</v>
      </c>
    </row>
    <row r="206" s="1" customFormat="1">
      <c r="A206" s="146" t="s">
        <v>226</v>
      </c>
      <c r="B206" s="146"/>
      <c r="C206" s="146"/>
      <c r="D206" s="146"/>
      <c r="E206" s="146"/>
      <c r="F206" s="146"/>
      <c r="G206" s="146"/>
      <c r="H206" s="146"/>
      <c r="I206" s="146"/>
      <c r="J206" s="146"/>
      <c r="K206" s="103">
        <f>SUM(K202:K204)*14</f>
        <v>56</v>
      </c>
      <c r="L206" s="103">
        <f t="shared" ref="L206:Q206" si="35">SUM(L202:L204)*14</f>
        <v>0</v>
      </c>
      <c r="M206" s="103">
        <f t="shared" si="35"/>
        <v>0</v>
      </c>
      <c r="N206" s="85">
        <f t="shared" si="35"/>
        <v>0</v>
      </c>
      <c r="O206" s="85">
        <f t="shared" si="35"/>
        <v>56</v>
      </c>
      <c r="P206" s="85">
        <f t="shared" si="35"/>
        <v>84</v>
      </c>
      <c r="Q206" s="85">
        <f t="shared" si="35"/>
        <v>140</v>
      </c>
      <c r="R206" s="147"/>
      <c r="S206" s="147"/>
      <c r="T206" s="147"/>
      <c r="U206" s="147"/>
    </row>
    <row r="207" s="1" customFormat="1">
      <c r="A207" s="146"/>
      <c r="B207" s="146"/>
      <c r="C207" s="146"/>
      <c r="D207" s="146"/>
      <c r="E207" s="146"/>
      <c r="F207" s="146"/>
      <c r="G207" s="146"/>
      <c r="H207" s="146"/>
      <c r="I207" s="146"/>
      <c r="J207" s="146"/>
      <c r="K207" s="115">
        <f>SUM(K206:M206)</f>
        <v>56</v>
      </c>
      <c r="L207" s="116"/>
      <c r="M207" s="116"/>
      <c r="N207" s="117"/>
      <c r="O207" s="115">
        <f>SUM(O206:P206)</f>
        <v>140</v>
      </c>
      <c r="P207" s="116"/>
      <c r="Q207" s="117"/>
      <c r="R207" s="147"/>
      <c r="S207" s="147"/>
      <c r="T207" s="147"/>
      <c r="U207" s="147"/>
    </row>
    <row r="208" s="1" customFormat="1">
      <c r="A208" s="14" t="s">
        <v>227</v>
      </c>
      <c r="B208" s="15"/>
      <c r="C208" s="15"/>
      <c r="D208" s="15"/>
      <c r="E208" s="15"/>
      <c r="F208" s="15"/>
      <c r="G208" s="15"/>
      <c r="H208" s="15"/>
      <c r="I208" s="15"/>
      <c r="J208" s="16"/>
      <c r="K208" s="148">
        <f>U205/SUM(U56,U73,U90,U110,U128,U143)</f>
        <v>0.033333333333333333</v>
      </c>
      <c r="L208" s="148"/>
      <c r="M208" s="148"/>
      <c r="N208" s="148"/>
      <c r="O208" s="148"/>
      <c r="P208" s="148"/>
      <c r="Q208" s="148"/>
      <c r="R208" s="148"/>
      <c r="S208" s="148"/>
      <c r="T208" s="148"/>
      <c r="U208" s="148"/>
    </row>
    <row r="209" s="1" customFormat="1">
      <c r="A209" s="149" t="s">
        <v>228</v>
      </c>
      <c r="B209" s="149"/>
      <c r="C209" s="149"/>
      <c r="D209" s="149"/>
      <c r="E209" s="149"/>
      <c r="F209" s="149"/>
      <c r="G209" s="149"/>
      <c r="H209" s="149"/>
      <c r="I209" s="149"/>
      <c r="J209" s="149"/>
      <c r="K209" s="148">
        <f>K207/(SUM(O56,O73,O90,O110,O128)*14+O143*12)</f>
        <v>0.026936026936026935</v>
      </c>
      <c r="L209" s="148"/>
      <c r="M209" s="148"/>
      <c r="N209" s="148"/>
      <c r="O209" s="148"/>
      <c r="P209" s="148"/>
      <c r="Q209" s="148"/>
      <c r="R209" s="148"/>
      <c r="S209" s="148"/>
      <c r="T209" s="148"/>
      <c r="U209" s="148"/>
    </row>
    <row r="210" s="1" customFormat="1">
      <c r="A210" s="20" t="s">
        <v>236</v>
      </c>
      <c r="B210" s="20"/>
      <c r="C210" s="20"/>
      <c r="D210" s="20"/>
      <c r="E210" s="20"/>
      <c r="F210" s="20"/>
      <c r="G210" s="20"/>
      <c r="H210" s="20"/>
      <c r="I210" s="20"/>
      <c r="J210" s="20"/>
      <c r="K210" s="20"/>
      <c r="L210" s="20"/>
      <c r="M210" s="20"/>
      <c r="N210" s="20"/>
      <c r="O210" s="20"/>
      <c r="P210" s="20"/>
      <c r="Q210" s="20"/>
      <c r="R210" s="20"/>
      <c r="S210" s="20"/>
      <c r="T210" s="20"/>
      <c r="U210" s="20"/>
    </row>
    <row r="211" s="1" customFormat="1">
      <c r="A211" s="20"/>
      <c r="B211" s="20"/>
      <c r="C211" s="20"/>
      <c r="D211" s="20"/>
      <c r="E211" s="20"/>
      <c r="F211" s="20"/>
      <c r="G211" s="20"/>
      <c r="H211" s="20"/>
      <c r="I211" s="20"/>
      <c r="J211" s="20"/>
      <c r="K211" s="20"/>
      <c r="L211" s="20"/>
      <c r="M211" s="20"/>
      <c r="N211" s="20"/>
      <c r="O211" s="20"/>
      <c r="P211" s="20"/>
      <c r="Q211" s="20"/>
      <c r="R211" s="20"/>
      <c r="S211" s="20"/>
      <c r="T211" s="20"/>
      <c r="U211" s="20"/>
    </row>
    <row r="212" s="1" customFormat="1">
      <c r="A212" s="20"/>
      <c r="B212" s="20"/>
      <c r="C212" s="20"/>
      <c r="D212" s="20"/>
      <c r="E212" s="20"/>
      <c r="F212" s="20"/>
      <c r="G212" s="20"/>
      <c r="H212" s="20"/>
      <c r="I212" s="20"/>
      <c r="J212" s="20"/>
      <c r="K212" s="20"/>
      <c r="L212" s="20"/>
      <c r="M212" s="20"/>
      <c r="N212" s="20"/>
      <c r="O212" s="20"/>
      <c r="P212" s="20"/>
      <c r="Q212" s="20"/>
      <c r="R212" s="20"/>
      <c r="S212" s="20"/>
      <c r="T212" s="20"/>
      <c r="U212" s="20"/>
    </row>
    <row r="213" s="1" customFormat="1">
      <c r="A213" s="20"/>
      <c r="B213" s="20"/>
      <c r="C213" s="20"/>
      <c r="D213" s="20"/>
      <c r="E213" s="20"/>
      <c r="F213" s="20"/>
      <c r="G213" s="20"/>
      <c r="H213" s="20"/>
      <c r="I213" s="20"/>
      <c r="J213" s="20"/>
      <c r="K213" s="20"/>
      <c r="L213" s="20"/>
      <c r="M213" s="20"/>
      <c r="N213" s="20"/>
      <c r="O213" s="20"/>
      <c r="P213" s="20"/>
      <c r="Q213" s="20"/>
      <c r="R213" s="20"/>
      <c r="S213" s="20"/>
      <c r="T213" s="20"/>
      <c r="U213" s="20"/>
    </row>
    <row r="214" s="1" customFormat="1">
      <c r="A214" s="20"/>
      <c r="B214" s="20"/>
      <c r="C214" s="20"/>
      <c r="D214" s="20"/>
      <c r="E214" s="20"/>
      <c r="F214" s="20"/>
      <c r="G214" s="20"/>
      <c r="H214" s="20"/>
      <c r="I214" s="20"/>
      <c r="J214" s="20"/>
      <c r="K214" s="20"/>
      <c r="L214" s="20"/>
      <c r="M214" s="20"/>
      <c r="N214" s="20"/>
      <c r="O214" s="20"/>
      <c r="P214" s="20"/>
      <c r="Q214" s="20"/>
      <c r="R214" s="20"/>
      <c r="S214" s="20"/>
      <c r="T214" s="20"/>
      <c r="U214" s="20"/>
    </row>
    <row r="215" s="1" customFormat="1">
      <c r="A215" s="20"/>
      <c r="B215" s="20"/>
      <c r="C215" s="20"/>
      <c r="D215" s="20"/>
      <c r="E215" s="20"/>
      <c r="F215" s="20"/>
      <c r="G215" s="20"/>
      <c r="H215" s="20"/>
      <c r="I215" s="20"/>
      <c r="J215" s="20"/>
      <c r="K215" s="20"/>
      <c r="L215" s="20"/>
      <c r="M215" s="20"/>
      <c r="N215" s="20"/>
      <c r="O215" s="20"/>
      <c r="P215" s="20"/>
      <c r="Q215" s="20"/>
      <c r="R215" s="20"/>
      <c r="S215" s="20"/>
      <c r="T215" s="20"/>
      <c r="U215" s="20"/>
    </row>
    <row r="216" s="1" customFormat="1">
      <c r="A216" s="20"/>
      <c r="B216" s="20"/>
      <c r="C216" s="20"/>
      <c r="D216" s="20"/>
      <c r="E216" s="20"/>
      <c r="F216" s="20"/>
      <c r="G216" s="20"/>
      <c r="H216" s="20"/>
      <c r="I216" s="20"/>
      <c r="J216" s="20"/>
      <c r="K216" s="20"/>
      <c r="L216" s="20"/>
      <c r="M216" s="20"/>
      <c r="N216" s="20"/>
      <c r="O216" s="20"/>
      <c r="P216" s="20"/>
      <c r="Q216" s="20"/>
      <c r="R216" s="20"/>
      <c r="S216" s="20"/>
      <c r="T216" s="20"/>
      <c r="U216" s="20"/>
    </row>
    <row r="217" s="1" customFormat="1">
      <c r="A217" s="20"/>
      <c r="B217" s="20"/>
      <c r="C217" s="20"/>
      <c r="D217" s="20"/>
      <c r="E217" s="20"/>
      <c r="F217" s="20"/>
      <c r="G217" s="20"/>
      <c r="H217" s="20"/>
      <c r="I217" s="20"/>
      <c r="J217" s="20"/>
      <c r="K217" s="20"/>
      <c r="L217" s="20"/>
      <c r="M217" s="20"/>
      <c r="N217" s="20"/>
      <c r="O217" s="20"/>
      <c r="P217" s="20"/>
      <c r="Q217" s="20"/>
      <c r="R217" s="20"/>
      <c r="S217" s="20"/>
      <c r="T217" s="20"/>
      <c r="U217" s="20"/>
    </row>
    <row r="218" s="1" customFormat="1">
      <c r="A218" s="20"/>
      <c r="B218" s="20"/>
      <c r="C218" s="20"/>
      <c r="D218" s="20"/>
      <c r="E218" s="20"/>
      <c r="F218" s="20"/>
      <c r="G218" s="20"/>
      <c r="H218" s="20"/>
      <c r="I218" s="20"/>
      <c r="J218" s="20"/>
      <c r="K218" s="20"/>
      <c r="L218" s="20"/>
      <c r="M218" s="20"/>
      <c r="N218" s="20"/>
      <c r="O218" s="20"/>
      <c r="P218" s="20"/>
      <c r="Q218" s="20"/>
      <c r="R218" s="20"/>
      <c r="S218" s="20"/>
      <c r="T218" s="20"/>
      <c r="U218" s="20"/>
    </row>
    <row r="219" s="1" customFormat="1">
      <c r="A219" s="20"/>
      <c r="B219" s="20"/>
      <c r="C219" s="20"/>
      <c r="D219" s="20"/>
      <c r="E219" s="20"/>
      <c r="F219" s="20"/>
      <c r="G219" s="20"/>
      <c r="H219" s="20"/>
      <c r="I219" s="20"/>
      <c r="J219" s="20"/>
      <c r="K219" s="20"/>
      <c r="L219" s="20"/>
      <c r="M219" s="20"/>
      <c r="N219" s="20"/>
      <c r="O219" s="20"/>
      <c r="P219" s="20"/>
      <c r="Q219" s="20"/>
      <c r="R219" s="20"/>
      <c r="S219" s="20"/>
      <c r="T219" s="20"/>
      <c r="U219" s="20"/>
    </row>
    <row r="220" s="1" customFormat="1">
      <c r="A220" s="20"/>
      <c r="B220" s="20"/>
      <c r="C220" s="20"/>
      <c r="D220" s="20"/>
      <c r="E220" s="20"/>
      <c r="F220" s="20"/>
      <c r="G220" s="20"/>
      <c r="H220" s="20"/>
      <c r="I220" s="20"/>
      <c r="J220" s="20"/>
      <c r="K220" s="20"/>
      <c r="L220" s="20"/>
      <c r="M220" s="20"/>
      <c r="N220" s="20"/>
      <c r="O220" s="20"/>
      <c r="P220" s="20"/>
      <c r="Q220" s="20"/>
      <c r="R220" s="20"/>
      <c r="S220" s="20"/>
      <c r="T220" s="20"/>
      <c r="U220" s="20"/>
    </row>
    <row r="221" s="1" customFormat="1">
      <c r="A221" s="20"/>
      <c r="B221" s="20"/>
      <c r="C221" s="20"/>
      <c r="D221" s="20"/>
      <c r="E221" s="20"/>
      <c r="F221" s="20"/>
      <c r="G221" s="20"/>
      <c r="H221" s="20"/>
      <c r="I221" s="20"/>
      <c r="J221" s="20"/>
      <c r="K221" s="20"/>
      <c r="L221" s="20"/>
      <c r="M221" s="20"/>
      <c r="N221" s="20"/>
      <c r="O221" s="20"/>
      <c r="P221" s="20"/>
      <c r="Q221" s="20"/>
      <c r="R221" s="20"/>
      <c r="S221" s="20"/>
      <c r="T221" s="20"/>
      <c r="U221" s="20"/>
    </row>
    <row r="222" s="1" customFormat="1">
      <c r="A222" s="20"/>
      <c r="B222" s="20"/>
      <c r="C222" s="20"/>
      <c r="D222" s="20"/>
      <c r="E222" s="20"/>
      <c r="F222" s="20"/>
      <c r="G222" s="20"/>
      <c r="H222" s="20"/>
      <c r="I222" s="20"/>
      <c r="J222" s="20"/>
      <c r="K222" s="20"/>
      <c r="L222" s="20"/>
      <c r="M222" s="20"/>
      <c r="N222" s="20"/>
      <c r="O222" s="20"/>
      <c r="P222" s="20"/>
      <c r="Q222" s="20"/>
      <c r="R222" s="20"/>
      <c r="S222" s="20"/>
      <c r="T222" s="20"/>
      <c r="U222" s="20"/>
    </row>
    <row r="223" s="1" customFormat="1">
      <c r="A223" s="20"/>
      <c r="B223" s="20"/>
      <c r="C223" s="20"/>
      <c r="D223" s="20"/>
      <c r="E223" s="20"/>
      <c r="F223" s="20"/>
      <c r="G223" s="20"/>
      <c r="H223" s="20"/>
      <c r="I223" s="20"/>
      <c r="J223" s="20"/>
      <c r="K223" s="20"/>
      <c r="L223" s="20"/>
      <c r="M223" s="20"/>
      <c r="N223" s="20"/>
      <c r="O223" s="20"/>
      <c r="P223" s="20"/>
      <c r="Q223" s="20"/>
      <c r="R223" s="20"/>
      <c r="S223" s="20"/>
      <c r="T223" s="20"/>
      <c r="U223" s="20"/>
    </row>
    <row r="224" s="1" customFormat="1">
      <c r="A224" s="20"/>
      <c r="B224" s="20"/>
      <c r="C224" s="20"/>
      <c r="D224" s="20"/>
      <c r="E224" s="20"/>
      <c r="F224" s="20"/>
      <c r="G224" s="20"/>
      <c r="H224" s="20"/>
      <c r="I224" s="20"/>
      <c r="J224" s="20"/>
      <c r="K224" s="20"/>
      <c r="L224" s="20"/>
      <c r="M224" s="20"/>
      <c r="N224" s="20"/>
      <c r="O224" s="20"/>
      <c r="P224" s="20"/>
      <c r="Q224" s="20"/>
      <c r="R224" s="20"/>
      <c r="S224" s="20"/>
      <c r="T224" s="20"/>
      <c r="U224" s="20"/>
    </row>
    <row r="225" s="1" customFormat="1">
      <c r="A225" s="20"/>
      <c r="B225" s="20"/>
      <c r="C225" s="20"/>
      <c r="D225" s="20"/>
      <c r="E225" s="20"/>
      <c r="F225" s="20"/>
      <c r="G225" s="20"/>
      <c r="H225" s="20"/>
      <c r="I225" s="20"/>
      <c r="J225" s="20"/>
      <c r="K225" s="20"/>
      <c r="L225" s="20"/>
      <c r="M225" s="20"/>
      <c r="N225" s="20"/>
      <c r="O225" s="20"/>
      <c r="P225" s="20"/>
      <c r="Q225" s="20"/>
      <c r="R225" s="20"/>
      <c r="S225" s="20"/>
      <c r="T225" s="20"/>
      <c r="U225" s="20"/>
    </row>
    <row r="226" s="1" customFormat="1">
      <c r="A226" s="20"/>
      <c r="B226" s="20"/>
      <c r="C226" s="20"/>
      <c r="D226" s="20"/>
      <c r="E226" s="20"/>
      <c r="F226" s="20"/>
      <c r="G226" s="20"/>
      <c r="H226" s="20"/>
      <c r="I226" s="20"/>
      <c r="J226" s="20"/>
      <c r="K226" s="20"/>
      <c r="L226" s="20"/>
      <c r="M226" s="20"/>
      <c r="N226" s="20"/>
      <c r="O226" s="20"/>
      <c r="P226" s="20"/>
      <c r="Q226" s="20"/>
      <c r="R226" s="20"/>
      <c r="S226" s="20"/>
      <c r="T226" s="20"/>
      <c r="U226" s="20"/>
    </row>
    <row r="227" s="1" customFormat="1">
      <c r="A227" s="20"/>
      <c r="B227" s="20"/>
      <c r="C227" s="20"/>
      <c r="D227" s="20"/>
      <c r="E227" s="20"/>
      <c r="F227" s="20"/>
      <c r="G227" s="20"/>
      <c r="H227" s="20"/>
      <c r="I227" s="20"/>
      <c r="J227" s="20"/>
      <c r="K227" s="20"/>
      <c r="L227" s="20"/>
      <c r="M227" s="20"/>
      <c r="N227" s="20"/>
      <c r="O227" s="20"/>
      <c r="P227" s="20"/>
      <c r="Q227" s="20"/>
      <c r="R227" s="20"/>
      <c r="S227" s="20"/>
      <c r="T227" s="20"/>
      <c r="U227" s="20"/>
    </row>
    <row r="228" s="1" customFormat="1">
      <c r="A228" s="20"/>
      <c r="B228" s="20"/>
      <c r="C228" s="20"/>
      <c r="D228" s="20"/>
      <c r="E228" s="20"/>
      <c r="F228" s="20"/>
      <c r="G228" s="20"/>
      <c r="H228" s="20"/>
      <c r="I228" s="20"/>
      <c r="J228" s="20"/>
      <c r="K228" s="20"/>
      <c r="L228" s="20"/>
      <c r="M228" s="20"/>
      <c r="N228" s="20"/>
      <c r="O228" s="20"/>
      <c r="P228" s="20"/>
      <c r="Q228" s="20"/>
      <c r="R228" s="20"/>
      <c r="S228" s="20"/>
      <c r="T228" s="20"/>
      <c r="U228" s="20"/>
    </row>
    <row r="229" s="1" customFormat="1">
      <c r="A229" s="2"/>
      <c r="B229" s="2"/>
      <c r="C229" s="2"/>
      <c r="D229" s="2"/>
      <c r="E229" s="2"/>
      <c r="F229" s="2"/>
      <c r="G229" s="2"/>
      <c r="H229" s="2"/>
      <c r="I229" s="2"/>
      <c r="J229" s="2"/>
      <c r="K229" s="125"/>
      <c r="L229" s="125"/>
      <c r="M229" s="125"/>
      <c r="N229" s="125"/>
      <c r="O229" s="125"/>
      <c r="P229" s="125"/>
      <c r="Q229" s="125"/>
      <c r="R229" s="125"/>
      <c r="S229" s="125"/>
      <c r="T229" s="125"/>
      <c r="U229" s="125"/>
    </row>
    <row r="230" s="1" customFormat="1">
      <c r="A230" s="124"/>
      <c r="B230" s="124"/>
      <c r="C230" s="124"/>
      <c r="D230" s="124"/>
      <c r="E230" s="124"/>
      <c r="F230" s="124"/>
      <c r="G230" s="124"/>
      <c r="H230" s="124"/>
      <c r="I230" s="124"/>
      <c r="J230" s="124"/>
      <c r="K230" s="125"/>
      <c r="L230" s="125"/>
      <c r="M230" s="125"/>
      <c r="N230" s="125"/>
      <c r="O230" s="125"/>
      <c r="P230" s="125"/>
      <c r="Q230" s="125"/>
      <c r="R230" s="125"/>
      <c r="S230" s="125"/>
      <c r="T230" s="125"/>
      <c r="U230" s="125"/>
    </row>
    <row r="231" s="1" customFormat="1">
      <c r="A231" s="124"/>
      <c r="B231" s="124"/>
      <c r="C231" s="124"/>
      <c r="D231" s="124"/>
      <c r="E231" s="124"/>
      <c r="F231" s="124"/>
      <c r="G231" s="124"/>
      <c r="H231" s="124"/>
      <c r="I231" s="124"/>
      <c r="J231" s="124"/>
      <c r="K231" s="125"/>
      <c r="L231" s="125"/>
      <c r="M231" s="125"/>
      <c r="N231" s="125"/>
      <c r="O231" s="125"/>
      <c r="P231" s="125"/>
      <c r="Q231" s="125"/>
      <c r="R231" s="125"/>
      <c r="S231" s="125"/>
      <c r="T231" s="125"/>
      <c r="U231" s="125"/>
    </row>
    <row r="232" s="1" customFormat="1">
      <c r="A232" s="124"/>
      <c r="B232" s="124"/>
      <c r="C232" s="124"/>
      <c r="D232" s="124"/>
      <c r="E232" s="124"/>
      <c r="F232" s="124"/>
      <c r="G232" s="124"/>
      <c r="H232" s="124"/>
      <c r="I232" s="124"/>
      <c r="J232" s="124"/>
      <c r="K232" s="125"/>
      <c r="L232" s="125"/>
      <c r="M232" s="125"/>
      <c r="N232" s="125"/>
      <c r="O232" s="125"/>
      <c r="P232" s="125"/>
      <c r="Q232" s="125"/>
      <c r="R232" s="125"/>
      <c r="S232" s="125"/>
      <c r="T232" s="125"/>
      <c r="U232" s="125"/>
    </row>
    <row r="233" s="1" customFormat="1">
      <c r="A233" s="124"/>
      <c r="B233" s="124"/>
      <c r="C233" s="124"/>
      <c r="D233" s="124"/>
      <c r="E233" s="124"/>
      <c r="F233" s="124"/>
      <c r="G233" s="124"/>
      <c r="H233" s="124"/>
      <c r="I233" s="124"/>
      <c r="J233" s="124"/>
      <c r="K233" s="125"/>
      <c r="L233" s="125"/>
      <c r="M233" s="125"/>
      <c r="N233" s="125"/>
      <c r="O233" s="125"/>
      <c r="P233" s="125"/>
      <c r="Q233" s="125"/>
      <c r="R233" s="125"/>
      <c r="S233" s="125"/>
      <c r="T233" s="125"/>
      <c r="U233" s="125"/>
    </row>
    <row r="234" s="1" customFormat="1">
      <c r="A234" s="124"/>
      <c r="B234" s="124"/>
      <c r="C234" s="124"/>
      <c r="D234" s="124"/>
      <c r="E234" s="124"/>
      <c r="F234" s="124"/>
      <c r="G234" s="124"/>
      <c r="H234" s="124"/>
      <c r="I234" s="124"/>
      <c r="J234" s="124"/>
      <c r="K234" s="125"/>
      <c r="L234" s="125"/>
      <c r="M234" s="125"/>
      <c r="N234" s="125"/>
      <c r="O234" s="125"/>
      <c r="P234" s="125"/>
      <c r="Q234" s="125"/>
      <c r="R234" s="125"/>
      <c r="S234" s="125"/>
      <c r="T234" s="125"/>
      <c r="U234" s="125"/>
    </row>
    <row r="235" s="1" customFormat="1">
      <c r="A235" s="56" t="s">
        <v>237</v>
      </c>
      <c r="B235" s="56"/>
      <c r="C235" s="56"/>
      <c r="D235" s="56"/>
      <c r="E235" s="56"/>
      <c r="F235" s="56"/>
      <c r="G235" s="56"/>
      <c r="H235" s="56"/>
      <c r="I235" s="56"/>
      <c r="J235" s="56"/>
      <c r="K235" s="56"/>
      <c r="L235" s="56"/>
      <c r="M235" s="56"/>
      <c r="N235" s="56"/>
      <c r="O235" s="56"/>
      <c r="P235" s="56"/>
      <c r="Q235" s="56"/>
      <c r="R235" s="56"/>
      <c r="S235" s="56"/>
      <c r="T235" s="56"/>
      <c r="U235" s="56"/>
    </row>
    <row r="236">
      <c r="A236" s="61"/>
      <c r="B236" s="61"/>
      <c r="C236" s="61"/>
      <c r="D236" s="61"/>
      <c r="E236" s="61"/>
      <c r="F236" s="61"/>
      <c r="G236" s="61"/>
      <c r="H236" s="61"/>
      <c r="I236" s="61"/>
      <c r="J236" s="61"/>
      <c r="K236" s="61"/>
      <c r="L236" s="61"/>
      <c r="M236" s="61"/>
      <c r="N236" s="61"/>
      <c r="O236" s="61"/>
      <c r="P236" s="61"/>
      <c r="Q236" s="61"/>
      <c r="R236" s="61"/>
      <c r="S236" s="61"/>
      <c r="T236" s="61"/>
      <c r="U236" s="61"/>
    </row>
    <row r="237">
      <c r="A237" s="52" t="s">
        <v>238</v>
      </c>
      <c r="B237" s="53"/>
      <c r="C237" s="53"/>
      <c r="D237" s="53"/>
      <c r="E237" s="53"/>
      <c r="F237" s="53"/>
      <c r="G237" s="53"/>
      <c r="H237" s="53"/>
      <c r="I237" s="53"/>
      <c r="J237" s="53"/>
      <c r="K237" s="53"/>
      <c r="L237" s="53"/>
      <c r="M237" s="53"/>
      <c r="N237" s="53"/>
      <c r="O237" s="53"/>
      <c r="P237" s="53"/>
      <c r="Q237" s="53"/>
      <c r="R237" s="53"/>
      <c r="S237" s="53"/>
      <c r="T237" s="53"/>
      <c r="U237" s="54"/>
    </row>
    <row r="238" s="1" customFormat="1">
      <c r="A238" s="60"/>
      <c r="B238" s="61"/>
      <c r="C238" s="61"/>
      <c r="D238" s="61"/>
      <c r="E238" s="61"/>
      <c r="F238" s="61"/>
      <c r="G238" s="61"/>
      <c r="H238" s="61"/>
      <c r="I238" s="61"/>
      <c r="J238" s="61"/>
      <c r="K238" s="61"/>
      <c r="L238" s="61"/>
      <c r="M238" s="61"/>
      <c r="N238" s="61"/>
      <c r="O238" s="61"/>
      <c r="P238" s="61"/>
      <c r="Q238" s="61"/>
      <c r="R238" s="61"/>
      <c r="S238" s="61"/>
      <c r="T238" s="61"/>
      <c r="U238" s="62"/>
    </row>
    <row r="239">
      <c r="A239" s="81" t="s">
        <v>50</v>
      </c>
      <c r="B239" s="81" t="s">
        <v>51</v>
      </c>
      <c r="C239" s="81"/>
      <c r="D239" s="81"/>
      <c r="E239" s="81"/>
      <c r="F239" s="81"/>
      <c r="G239" s="81"/>
      <c r="H239" s="81"/>
      <c r="I239" s="81"/>
      <c r="J239" s="43" t="s">
        <v>52</v>
      </c>
      <c r="K239" s="33" t="s">
        <v>53</v>
      </c>
      <c r="L239" s="35"/>
      <c r="M239" s="35"/>
      <c r="N239" s="34"/>
      <c r="O239" s="33" t="s">
        <v>54</v>
      </c>
      <c r="P239" s="35"/>
      <c r="Q239" s="34"/>
      <c r="R239" s="33" t="s">
        <v>55</v>
      </c>
      <c r="S239" s="35"/>
      <c r="T239" s="34"/>
      <c r="U239" s="43" t="s">
        <v>56</v>
      </c>
    </row>
    <row r="240" s="1" customFormat="1">
      <c r="A240" s="81"/>
      <c r="B240" s="81"/>
      <c r="C240" s="81"/>
      <c r="D240" s="81"/>
      <c r="E240" s="81"/>
      <c r="F240" s="81"/>
      <c r="G240" s="81"/>
      <c r="H240" s="81"/>
      <c r="I240" s="81"/>
      <c r="J240" s="43"/>
      <c r="K240" s="38"/>
      <c r="L240" s="40"/>
      <c r="M240" s="40"/>
      <c r="N240" s="39"/>
      <c r="O240" s="38"/>
      <c r="P240" s="40"/>
      <c r="Q240" s="39"/>
      <c r="R240" s="38"/>
      <c r="S240" s="40"/>
      <c r="T240" s="39"/>
      <c r="U240" s="43"/>
    </row>
    <row r="241">
      <c r="A241" s="81"/>
      <c r="B241" s="81"/>
      <c r="C241" s="81"/>
      <c r="D241" s="81"/>
      <c r="E241" s="81"/>
      <c r="F241" s="81"/>
      <c r="G241" s="81"/>
      <c r="H241" s="81"/>
      <c r="I241" s="81"/>
      <c r="J241" s="43"/>
      <c r="K241" s="43" t="s">
        <v>57</v>
      </c>
      <c r="L241" s="43" t="s">
        <v>58</v>
      </c>
      <c r="M241" s="43" t="s">
        <v>59</v>
      </c>
      <c r="N241" s="43" t="s">
        <v>60</v>
      </c>
      <c r="O241" s="43" t="s">
        <v>61</v>
      </c>
      <c r="P241" s="43" t="s">
        <v>40</v>
      </c>
      <c r="Q241" s="43" t="s">
        <v>62</v>
      </c>
      <c r="R241" s="43" t="s">
        <v>63</v>
      </c>
      <c r="S241" s="43" t="s">
        <v>57</v>
      </c>
      <c r="T241" s="43" t="s">
        <v>64</v>
      </c>
      <c r="U241" s="43"/>
      <c r="V241" s="1"/>
      <c r="W241" s="1"/>
      <c r="X241" s="1"/>
      <c r="Y241" s="1"/>
      <c r="Z241" s="1"/>
      <c r="AA241" s="1"/>
    </row>
    <row r="242">
      <c r="A242" s="81" t="s">
        <v>239</v>
      </c>
      <c r="B242" s="81"/>
      <c r="C242" s="81"/>
      <c r="D242" s="81"/>
      <c r="E242" s="81"/>
      <c r="F242" s="81"/>
      <c r="G242" s="81"/>
      <c r="H242" s="81"/>
      <c r="I242" s="81"/>
      <c r="J242" s="81"/>
      <c r="K242" s="81"/>
      <c r="L242" s="81"/>
      <c r="M242" s="81"/>
      <c r="N242" s="81"/>
      <c r="O242" s="81"/>
      <c r="P242" s="81"/>
      <c r="Q242" s="81"/>
      <c r="R242" s="81"/>
      <c r="S242" s="81"/>
      <c r="T242" s="81"/>
      <c r="U242" s="81"/>
      <c r="V242" s="1"/>
      <c r="W242" s="1"/>
      <c r="X242" s="1"/>
      <c r="Y242" s="1"/>
      <c r="Z242" s="1"/>
      <c r="AA242" s="1"/>
    </row>
    <row r="243" ht="28.350000000000001" customHeight="1">
      <c r="A243" s="89" t="str">
        <f t="shared" ref="A243:A306" si="36">IF(ISNA(INDEX($A$42:$U$235,MATCH($B243,$B$42:$B$235,0),1)),"",INDEX($A$42:$U$235,MATCH($B243,$B$42:$B$235,0),1))</f>
        <v>VLR1901</v>
      </c>
      <c r="B243" s="98" t="s">
        <v>66</v>
      </c>
      <c r="C243" s="98"/>
      <c r="D243" s="98"/>
      <c r="E243" s="98"/>
      <c r="F243" s="98"/>
      <c r="G243" s="98"/>
      <c r="H243" s="98"/>
      <c r="I243" s="98"/>
      <c r="J243" s="150">
        <f t="shared" ref="J243:J252" si="37">IF(ISNA(INDEX($A$42:$U$235,MATCH($B243,$B$42:$B$235,0),10)),"",INDEX($A$42:$U$235,MATCH($B243,$B$42:$B$235,0),10))</f>
        <v>4</v>
      </c>
      <c r="K243" s="150">
        <f t="shared" ref="K243:K252" si="38">IF(ISNA(INDEX($A$42:$U$235,MATCH($B243,$B$42:$B$235,0),11)),"",INDEX($A$42:$U$235,MATCH($B243,$B$42:$B$235,0),11))</f>
        <v>2</v>
      </c>
      <c r="L243" s="150">
        <f t="shared" ref="L243:L252" si="39">IF(ISNA(INDEX($A$42:$U$235,MATCH($B243,$B$42:$B$235,0),12)),"",INDEX($A$42:$U$235,MATCH($B243,$B$42:$B$235,0),12))</f>
        <v>2</v>
      </c>
      <c r="M243" s="150">
        <f t="shared" ref="M243:M252" si="40">IF(ISNA(INDEX($A$42:$U$235,MATCH($B243,$B$42:$B$235,0),13)),"",INDEX($A$42:$U$235,MATCH($B243,$B$42:$B$235,0),13))</f>
        <v>0</v>
      </c>
      <c r="N243" s="69">
        <f t="shared" ref="N243:N252" si="41">IF(ISNA(INDEX($A$42:$U$235,MATCH($B243,$B$42:$B$235,0),14)),"",INDEX($A$42:$U$235,MATCH($B243,$B$42:$B$235,0),14))</f>
        <v>0</v>
      </c>
      <c r="O243" s="69">
        <f t="shared" ref="O243:O252" si="42">IF(ISNA(INDEX($A$42:$U$235,MATCH($B243,$B$42:$B$235,0),15)),"",INDEX($A$42:$U$235,MATCH($B243,$B$42:$B$235,0),15))</f>
        <v>4</v>
      </c>
      <c r="P243" s="69">
        <f t="shared" ref="P243:P252" si="43">IF(ISNA(INDEX($A$42:$U$235,MATCH($B243,$B$42:$B$235,0),16)),"",INDEX($A$42:$U$235,MATCH($B243,$B$42:$B$235,0),16))</f>
        <v>3</v>
      </c>
      <c r="Q243" s="69">
        <f t="shared" ref="Q243:Q252" si="44">IF(ISNA(INDEX($A$42:$U$235,MATCH($B243,$B$42:$B$235,0),17)),"",INDEX($A$42:$U$235,MATCH($B243,$B$42:$B$235,0),17))</f>
        <v>7</v>
      </c>
      <c r="R243" s="151" t="str">
        <f t="shared" ref="R243:R252" si="45">IF(ISNA(INDEX($A$42:$U$235,MATCH($B243,$B$42:$B$235,0),18)),"",INDEX($A$42:$U$235,MATCH($B243,$B$42:$B$235,0),18))</f>
        <v>E</v>
      </c>
      <c r="S243" s="151">
        <f t="shared" ref="S243:S252" si="46">IF(ISNA(INDEX($A$42:$U$235,MATCH($B243,$B$42:$B$235,0),19)),"",INDEX($A$42:$U$235,MATCH($B243,$B$42:$B$235,0),19))</f>
        <v>0</v>
      </c>
      <c r="T243" s="151">
        <f t="shared" ref="T243:T252" si="47">IF(ISNA(INDEX($A$42:$U$235,MATCH($B243,$B$42:$B$235,0),20)),"",INDEX($A$42:$U$235,MATCH($B243,$B$42:$B$235,0),20))</f>
        <v>0</v>
      </c>
      <c r="U243" s="151" t="str">
        <f t="shared" ref="U243:U252" si="48">IF(ISNA(INDEX($A$42:$U$235,MATCH($B243,$B$42:$B$235,0),21)),"",INDEX($A$42:$U$235,MATCH($B243,$B$42:$B$235,0),21))</f>
        <v>DF</v>
      </c>
      <c r="V243" s="1"/>
      <c r="W243" s="1"/>
      <c r="X243" s="1"/>
      <c r="Y243" s="1"/>
      <c r="Z243" s="1"/>
      <c r="AA243" s="1"/>
    </row>
    <row r="244">
      <c r="A244" s="89" t="str">
        <f t="shared" si="36"/>
        <v>VLR1917</v>
      </c>
      <c r="B244" s="98" t="s">
        <v>69</v>
      </c>
      <c r="C244" s="98"/>
      <c r="D244" s="98"/>
      <c r="E244" s="98"/>
      <c r="F244" s="98"/>
      <c r="G244" s="98"/>
      <c r="H244" s="98"/>
      <c r="I244" s="98"/>
      <c r="J244" s="150">
        <f t="shared" si="37"/>
        <v>4</v>
      </c>
      <c r="K244" s="150">
        <f t="shared" si="38"/>
        <v>1</v>
      </c>
      <c r="L244" s="150">
        <f t="shared" si="39"/>
        <v>1</v>
      </c>
      <c r="M244" s="150">
        <f t="shared" si="40"/>
        <v>0</v>
      </c>
      <c r="N244" s="69">
        <f t="shared" si="41"/>
        <v>0</v>
      </c>
      <c r="O244" s="69">
        <f t="shared" si="42"/>
        <v>2</v>
      </c>
      <c r="P244" s="69">
        <f t="shared" si="43"/>
        <v>5</v>
      </c>
      <c r="Q244" s="69">
        <f t="shared" si="44"/>
        <v>7</v>
      </c>
      <c r="R244" s="151" t="str">
        <f t="shared" si="45"/>
        <v>E</v>
      </c>
      <c r="S244" s="151">
        <f t="shared" si="46"/>
        <v>0</v>
      </c>
      <c r="T244" s="151">
        <f t="shared" si="47"/>
        <v>0</v>
      </c>
      <c r="U244" s="151" t="str">
        <f t="shared" si="48"/>
        <v>DF</v>
      </c>
      <c r="V244" s="13"/>
      <c r="W244" s="13"/>
      <c r="X244" s="13"/>
      <c r="Y244" s="13"/>
      <c r="Z244" s="13"/>
      <c r="AA244" s="13"/>
    </row>
    <row r="245">
      <c r="A245" s="89" t="str">
        <f t="shared" si="36"/>
        <v>VLR1918</v>
      </c>
      <c r="B245" s="98" t="s">
        <v>81</v>
      </c>
      <c r="C245" s="98"/>
      <c r="D245" s="98"/>
      <c r="E245" s="98"/>
      <c r="F245" s="98"/>
      <c r="G245" s="98"/>
      <c r="H245" s="98"/>
      <c r="I245" s="98"/>
      <c r="J245" s="150">
        <f t="shared" si="37"/>
        <v>2</v>
      </c>
      <c r="K245" s="150">
        <f t="shared" si="38"/>
        <v>1</v>
      </c>
      <c r="L245" s="150">
        <f t="shared" si="39"/>
        <v>1</v>
      </c>
      <c r="M245" s="150">
        <f t="shared" si="40"/>
        <v>0</v>
      </c>
      <c r="N245" s="69">
        <f t="shared" si="41"/>
        <v>0</v>
      </c>
      <c r="O245" s="69">
        <f t="shared" si="42"/>
        <v>2</v>
      </c>
      <c r="P245" s="69">
        <f t="shared" si="43"/>
        <v>2</v>
      </c>
      <c r="Q245" s="69">
        <f t="shared" si="44"/>
        <v>4</v>
      </c>
      <c r="R245" s="151">
        <f t="shared" si="45"/>
        <v>0</v>
      </c>
      <c r="S245" s="151">
        <f t="shared" si="46"/>
        <v>0</v>
      </c>
      <c r="T245" s="151" t="str">
        <f t="shared" si="47"/>
        <v>VP</v>
      </c>
      <c r="U245" s="151" t="str">
        <f t="shared" si="48"/>
        <v>DF</v>
      </c>
      <c r="V245" s="13"/>
      <c r="W245" s="13"/>
      <c r="X245" s="13"/>
      <c r="Y245" s="13"/>
      <c r="Z245" s="13"/>
      <c r="AA245" s="13"/>
    </row>
    <row r="246">
      <c r="A246" s="89" t="str">
        <f t="shared" si="36"/>
        <v>VLR1913</v>
      </c>
      <c r="B246" s="98" t="s">
        <v>83</v>
      </c>
      <c r="C246" s="98"/>
      <c r="D246" s="98"/>
      <c r="E246" s="98"/>
      <c r="F246" s="98"/>
      <c r="G246" s="98"/>
      <c r="H246" s="98"/>
      <c r="I246" s="98"/>
      <c r="J246" s="150">
        <f t="shared" si="37"/>
        <v>3</v>
      </c>
      <c r="K246" s="150">
        <f t="shared" si="38"/>
        <v>1</v>
      </c>
      <c r="L246" s="150">
        <f t="shared" si="39"/>
        <v>1</v>
      </c>
      <c r="M246" s="150">
        <f t="shared" si="40"/>
        <v>0</v>
      </c>
      <c r="N246" s="69">
        <f t="shared" si="41"/>
        <v>0</v>
      </c>
      <c r="O246" s="69">
        <f t="shared" si="42"/>
        <v>2</v>
      </c>
      <c r="P246" s="69">
        <f t="shared" si="43"/>
        <v>3</v>
      </c>
      <c r="Q246" s="69">
        <f t="shared" si="44"/>
        <v>5</v>
      </c>
      <c r="R246" s="151" t="str">
        <f t="shared" si="45"/>
        <v>E</v>
      </c>
      <c r="S246" s="151">
        <f t="shared" si="46"/>
        <v>0</v>
      </c>
      <c r="T246" s="151">
        <f t="shared" si="47"/>
        <v>0</v>
      </c>
      <c r="U246" s="151" t="str">
        <f t="shared" si="48"/>
        <v>DF</v>
      </c>
      <c r="V246" s="13"/>
      <c r="W246" s="13"/>
      <c r="X246" s="13"/>
      <c r="Y246" s="13"/>
      <c r="Z246" s="13"/>
      <c r="AA246" s="13"/>
    </row>
    <row r="247" ht="28.350000000000001" customHeight="1">
      <c r="A247" s="89" t="str">
        <f t="shared" si="36"/>
        <v>VLR2901</v>
      </c>
      <c r="B247" s="98" t="s">
        <v>92</v>
      </c>
      <c r="C247" s="98"/>
      <c r="D247" s="98"/>
      <c r="E247" s="98"/>
      <c r="F247" s="98"/>
      <c r="G247" s="98"/>
      <c r="H247" s="98"/>
      <c r="I247" s="98"/>
      <c r="J247" s="150">
        <f t="shared" si="37"/>
        <v>4</v>
      </c>
      <c r="K247" s="150">
        <f t="shared" si="38"/>
        <v>2</v>
      </c>
      <c r="L247" s="150">
        <f t="shared" si="39"/>
        <v>2</v>
      </c>
      <c r="M247" s="150">
        <f t="shared" si="40"/>
        <v>0</v>
      </c>
      <c r="N247" s="69">
        <f t="shared" si="41"/>
        <v>0</v>
      </c>
      <c r="O247" s="69">
        <f t="shared" si="42"/>
        <v>4</v>
      </c>
      <c r="P247" s="69">
        <f t="shared" si="43"/>
        <v>3</v>
      </c>
      <c r="Q247" s="69">
        <f t="shared" si="44"/>
        <v>7</v>
      </c>
      <c r="R247" s="151" t="str">
        <f t="shared" si="45"/>
        <v>E</v>
      </c>
      <c r="S247" s="151">
        <f t="shared" si="46"/>
        <v>0</v>
      </c>
      <c r="T247" s="151">
        <f t="shared" si="47"/>
        <v>0</v>
      </c>
      <c r="U247" s="151" t="str">
        <f t="shared" si="48"/>
        <v>DF</v>
      </c>
      <c r="V247" s="13"/>
      <c r="W247" s="13"/>
      <c r="X247" s="13"/>
      <c r="Y247" s="13"/>
      <c r="Z247" s="13"/>
      <c r="AA247" s="13"/>
    </row>
    <row r="248" s="1" customFormat="1">
      <c r="A248" s="89" t="str">
        <f t="shared" si="36"/>
        <v>VLR2917</v>
      </c>
      <c r="B248" s="98" t="s">
        <v>94</v>
      </c>
      <c r="C248" s="98"/>
      <c r="D248" s="98"/>
      <c r="E248" s="98"/>
      <c r="F248" s="98"/>
      <c r="G248" s="98"/>
      <c r="H248" s="98"/>
      <c r="I248" s="98"/>
      <c r="J248" s="150">
        <f t="shared" si="37"/>
        <v>4</v>
      </c>
      <c r="K248" s="150">
        <f t="shared" si="38"/>
        <v>1</v>
      </c>
      <c r="L248" s="150">
        <f t="shared" si="39"/>
        <v>1</v>
      </c>
      <c r="M248" s="150">
        <f t="shared" si="40"/>
        <v>0</v>
      </c>
      <c r="N248" s="69">
        <f t="shared" si="41"/>
        <v>0</v>
      </c>
      <c r="O248" s="69">
        <f t="shared" si="42"/>
        <v>2</v>
      </c>
      <c r="P248" s="69">
        <f t="shared" si="43"/>
        <v>5</v>
      </c>
      <c r="Q248" s="69">
        <f t="shared" si="44"/>
        <v>7</v>
      </c>
      <c r="R248" s="151" t="str">
        <f t="shared" si="45"/>
        <v>E</v>
      </c>
      <c r="S248" s="151">
        <f t="shared" si="46"/>
        <v>0</v>
      </c>
      <c r="T248" s="151">
        <f t="shared" si="47"/>
        <v>0</v>
      </c>
      <c r="U248" s="151" t="str">
        <f t="shared" si="48"/>
        <v>DF</v>
      </c>
      <c r="V248" s="13"/>
      <c r="W248" s="13"/>
      <c r="X248" s="13"/>
      <c r="Y248" s="13"/>
      <c r="Z248" s="13"/>
      <c r="AA248" s="13"/>
    </row>
    <row r="249" ht="28.350000000000001" customHeight="1">
      <c r="A249" s="89" t="str">
        <f t="shared" si="36"/>
        <v>VLR3901</v>
      </c>
      <c r="B249" s="98" t="s">
        <v>115</v>
      </c>
      <c r="C249" s="98"/>
      <c r="D249" s="98"/>
      <c r="E249" s="98"/>
      <c r="F249" s="98"/>
      <c r="G249" s="98"/>
      <c r="H249" s="98"/>
      <c r="I249" s="98"/>
      <c r="J249" s="150">
        <f t="shared" si="37"/>
        <v>4</v>
      </c>
      <c r="K249" s="150">
        <f t="shared" si="38"/>
        <v>2</v>
      </c>
      <c r="L249" s="150">
        <f t="shared" si="39"/>
        <v>2</v>
      </c>
      <c r="M249" s="150">
        <f t="shared" si="40"/>
        <v>0</v>
      </c>
      <c r="N249" s="69">
        <f t="shared" si="41"/>
        <v>0</v>
      </c>
      <c r="O249" s="69">
        <f t="shared" si="42"/>
        <v>4</v>
      </c>
      <c r="P249" s="69">
        <f t="shared" si="43"/>
        <v>3</v>
      </c>
      <c r="Q249" s="69">
        <f t="shared" si="44"/>
        <v>7</v>
      </c>
      <c r="R249" s="151" t="str">
        <f t="shared" si="45"/>
        <v>E</v>
      </c>
      <c r="S249" s="151">
        <f t="shared" si="46"/>
        <v>0</v>
      </c>
      <c r="T249" s="151">
        <f t="shared" si="47"/>
        <v>0</v>
      </c>
      <c r="U249" s="151" t="str">
        <f t="shared" si="48"/>
        <v>DF</v>
      </c>
      <c r="V249" s="13"/>
      <c r="W249" s="13"/>
      <c r="X249" s="13"/>
      <c r="Y249" s="13"/>
      <c r="Z249" s="13"/>
      <c r="AA249" s="13"/>
    </row>
    <row r="250">
      <c r="A250" s="89" t="str">
        <f t="shared" si="36"/>
        <v>VLR4911</v>
      </c>
      <c r="B250" s="98" t="s">
        <v>139</v>
      </c>
      <c r="C250" s="98"/>
      <c r="D250" s="98"/>
      <c r="E250" s="98"/>
      <c r="F250" s="98"/>
      <c r="G250" s="98"/>
      <c r="H250" s="98"/>
      <c r="I250" s="98"/>
      <c r="J250" s="150">
        <f t="shared" si="37"/>
        <v>2</v>
      </c>
      <c r="K250" s="150">
        <f t="shared" si="38"/>
        <v>1</v>
      </c>
      <c r="L250" s="150">
        <f t="shared" si="39"/>
        <v>1</v>
      </c>
      <c r="M250" s="150">
        <f t="shared" si="40"/>
        <v>0</v>
      </c>
      <c r="N250" s="69">
        <f t="shared" si="41"/>
        <v>0</v>
      </c>
      <c r="O250" s="69">
        <f t="shared" si="42"/>
        <v>2</v>
      </c>
      <c r="P250" s="69">
        <f t="shared" si="43"/>
        <v>2</v>
      </c>
      <c r="Q250" s="69">
        <f t="shared" si="44"/>
        <v>4</v>
      </c>
      <c r="R250" s="151" t="str">
        <f t="shared" si="45"/>
        <v>E</v>
      </c>
      <c r="S250" s="151">
        <f t="shared" si="46"/>
        <v>0</v>
      </c>
      <c r="T250" s="151">
        <f t="shared" si="47"/>
        <v>0</v>
      </c>
      <c r="U250" s="151" t="str">
        <f t="shared" si="48"/>
        <v>DF</v>
      </c>
      <c r="V250" s="13"/>
      <c r="W250" s="13"/>
      <c r="X250" s="13"/>
      <c r="Y250" s="13"/>
      <c r="Z250" s="13"/>
      <c r="AA250" s="13"/>
    </row>
    <row r="251">
      <c r="A251" s="89" t="str">
        <f t="shared" si="36"/>
        <v>VLR5911</v>
      </c>
      <c r="B251" s="98" t="s">
        <v>161</v>
      </c>
      <c r="C251" s="98"/>
      <c r="D251" s="98"/>
      <c r="E251" s="98"/>
      <c r="F251" s="98"/>
      <c r="G251" s="98"/>
      <c r="H251" s="98"/>
      <c r="I251" s="98"/>
      <c r="J251" s="150">
        <f t="shared" si="37"/>
        <v>3</v>
      </c>
      <c r="K251" s="150">
        <f t="shared" si="38"/>
        <v>1</v>
      </c>
      <c r="L251" s="150">
        <f t="shared" si="39"/>
        <v>1</v>
      </c>
      <c r="M251" s="150">
        <f t="shared" si="40"/>
        <v>0</v>
      </c>
      <c r="N251" s="69">
        <f t="shared" si="41"/>
        <v>0</v>
      </c>
      <c r="O251" s="69">
        <f t="shared" si="42"/>
        <v>2</v>
      </c>
      <c r="P251" s="69">
        <f t="shared" si="43"/>
        <v>3</v>
      </c>
      <c r="Q251" s="69">
        <f t="shared" si="44"/>
        <v>5</v>
      </c>
      <c r="R251" s="151" t="str">
        <f t="shared" si="45"/>
        <v>E</v>
      </c>
      <c r="S251" s="151">
        <f t="shared" si="46"/>
        <v>0</v>
      </c>
      <c r="T251" s="151">
        <f t="shared" si="47"/>
        <v>0</v>
      </c>
      <c r="U251" s="151" t="str">
        <f t="shared" si="48"/>
        <v>DF</v>
      </c>
      <c r="V251" s="13"/>
      <c r="W251" s="13"/>
      <c r="X251" s="13"/>
      <c r="Y251" s="13"/>
      <c r="Z251" s="13"/>
      <c r="AA251" s="13"/>
    </row>
    <row r="252" ht="28.350000000000001" customHeight="1">
      <c r="A252" s="89" t="str">
        <f t="shared" si="36"/>
        <v>VLR5913</v>
      </c>
      <c r="B252" s="98" t="s">
        <v>167</v>
      </c>
      <c r="C252" s="98"/>
      <c r="D252" s="98"/>
      <c r="E252" s="98"/>
      <c r="F252" s="98"/>
      <c r="G252" s="98"/>
      <c r="H252" s="98"/>
      <c r="I252" s="98"/>
      <c r="J252" s="150">
        <f t="shared" si="37"/>
        <v>2</v>
      </c>
      <c r="K252" s="150">
        <f t="shared" si="38"/>
        <v>1</v>
      </c>
      <c r="L252" s="150">
        <f t="shared" si="39"/>
        <v>1</v>
      </c>
      <c r="M252" s="150">
        <f t="shared" si="40"/>
        <v>0</v>
      </c>
      <c r="N252" s="69">
        <f t="shared" si="41"/>
        <v>0</v>
      </c>
      <c r="O252" s="69">
        <f t="shared" si="42"/>
        <v>2</v>
      </c>
      <c r="P252" s="69">
        <f t="shared" si="43"/>
        <v>2</v>
      </c>
      <c r="Q252" s="69">
        <f t="shared" si="44"/>
        <v>4</v>
      </c>
      <c r="R252" s="151" t="str">
        <f t="shared" si="45"/>
        <v>E</v>
      </c>
      <c r="S252" s="151">
        <f t="shared" si="46"/>
        <v>0</v>
      </c>
      <c r="T252" s="151">
        <f t="shared" si="47"/>
        <v>0</v>
      </c>
      <c r="U252" s="151" t="str">
        <f t="shared" si="48"/>
        <v>DF</v>
      </c>
      <c r="V252" s="13"/>
      <c r="W252" s="13"/>
      <c r="X252" s="13"/>
      <c r="Y252" s="13"/>
      <c r="Z252" s="13"/>
      <c r="AA252" s="13"/>
    </row>
    <row r="253">
      <c r="A253" s="81" t="s">
        <v>89</v>
      </c>
      <c r="B253" s="152"/>
      <c r="C253" s="152"/>
      <c r="D253" s="152"/>
      <c r="E253" s="152"/>
      <c r="F253" s="152"/>
      <c r="G253" s="152"/>
      <c r="H253" s="152"/>
      <c r="I253" s="152"/>
      <c r="J253" s="103">
        <f>IF(ISNA(SUM(J243:J252)),"",SUM(J243:J252))</f>
        <v>32</v>
      </c>
      <c r="K253" s="103">
        <f t="shared" ref="K253:Q253" si="49">SUM(K243:K252)</f>
        <v>13</v>
      </c>
      <c r="L253" s="103">
        <f t="shared" si="49"/>
        <v>13</v>
      </c>
      <c r="M253" s="103">
        <f t="shared" si="49"/>
        <v>0</v>
      </c>
      <c r="N253" s="85">
        <f t="shared" si="49"/>
        <v>0</v>
      </c>
      <c r="O253" s="85">
        <f t="shared" si="49"/>
        <v>26</v>
      </c>
      <c r="P253" s="85">
        <f t="shared" si="49"/>
        <v>31</v>
      </c>
      <c r="Q253" s="85">
        <f t="shared" si="49"/>
        <v>57</v>
      </c>
      <c r="R253" s="81">
        <f>COUNTIF(R243:R252,"E")</f>
        <v>9</v>
      </c>
      <c r="S253" s="81">
        <f>COUNTIF(S243:S252,"C")</f>
        <v>0</v>
      </c>
      <c r="T253" s="81">
        <f>COUNTIF(T243:T252,"VP")</f>
        <v>1</v>
      </c>
      <c r="U253" s="74">
        <f>COUNTA(U243:U252)</f>
        <v>10</v>
      </c>
      <c r="V253" s="1"/>
      <c r="W253" s="1"/>
      <c r="X253" s="1"/>
      <c r="Y253" s="1"/>
      <c r="Z253" s="1"/>
      <c r="AA253" s="1"/>
    </row>
    <row r="254">
      <c r="A254" s="81" t="s">
        <v>240</v>
      </c>
      <c r="B254" s="81"/>
      <c r="C254" s="81"/>
      <c r="D254" s="81"/>
      <c r="E254" s="81"/>
      <c r="F254" s="81"/>
      <c r="G254" s="81"/>
      <c r="H254" s="81"/>
      <c r="I254" s="81"/>
      <c r="J254" s="81"/>
      <c r="K254" s="81"/>
      <c r="L254" s="81"/>
      <c r="M254" s="81"/>
      <c r="N254" s="81"/>
      <c r="O254" s="81"/>
      <c r="P254" s="81"/>
      <c r="Q254" s="81"/>
      <c r="R254" s="81"/>
      <c r="S254" s="81"/>
      <c r="T254" s="81"/>
      <c r="U254" s="81"/>
      <c r="V254" s="1"/>
      <c r="W254" s="1"/>
      <c r="X254" s="1"/>
      <c r="Y254" s="1"/>
      <c r="Z254" s="1"/>
      <c r="AA254" s="1"/>
    </row>
    <row r="255">
      <c r="A255" s="89" t="str">
        <f t="shared" si="36"/>
        <v>VLR6908</v>
      </c>
      <c r="B255" s="63" t="s">
        <v>182</v>
      </c>
      <c r="C255" s="63"/>
      <c r="D255" s="63"/>
      <c r="E255" s="63"/>
      <c r="F255" s="63"/>
      <c r="G255" s="63"/>
      <c r="H255" s="63"/>
      <c r="I255" s="63"/>
      <c r="J255" s="150">
        <f t="shared" ref="J255:J256" si="50">IF(ISNA(INDEX($A$42:$U$235,MATCH($B255,$B$42:$B$235,0),10)),"",INDEX($A$42:$U$235,MATCH($B255,$B$42:$B$235,0),10))</f>
        <v>3</v>
      </c>
      <c r="K255" s="150">
        <f t="shared" ref="K255:K256" si="51">IF(ISNA(INDEX($A$42:$U$235,MATCH($B255,$B$42:$B$235,0),11)),"",INDEX($A$42:$U$235,MATCH($B255,$B$42:$B$235,0),11))</f>
        <v>1</v>
      </c>
      <c r="L255" s="150">
        <f t="shared" ref="L255:L256" si="52">IF(ISNA(INDEX($A$42:$U$235,MATCH($B255,$B$42:$B$235,0),12)),"",INDEX($A$42:$U$235,MATCH($B255,$B$42:$B$235,0),12))</f>
        <v>1</v>
      </c>
      <c r="M255" s="150">
        <f t="shared" ref="M255:M256" si="53">IF(ISNA(INDEX($A$42:$U$235,MATCH($B255,$B$42:$B$235,0),13)),"",INDEX($A$42:$U$235,MATCH($B255,$B$42:$B$235,0),13))</f>
        <v>0</v>
      </c>
      <c r="N255" s="150">
        <f t="shared" ref="N255:N256" si="54">IF(ISNA(INDEX($A$42:$U$235,MATCH($B255,$B$42:$B$235,0),14)),"",INDEX($A$42:$U$235,MATCH($B255,$B$42:$B$235,0),14))</f>
        <v>0</v>
      </c>
      <c r="O255" s="150">
        <f t="shared" ref="O255:O256" si="55">IF(ISNA(INDEX($A$42:$U$235,MATCH($B255,$B$42:$B$235,0),15)),"",INDEX($A$42:$U$235,MATCH($B255,$B$42:$B$235,0),15))</f>
        <v>2</v>
      </c>
      <c r="P255" s="150">
        <f t="shared" ref="P255:P256" si="56">IF(ISNA(INDEX($A$42:$U$235,MATCH($B255,$B$42:$B$235,0),16)),"",INDEX($A$42:$U$235,MATCH($B255,$B$42:$B$235,0),16))</f>
        <v>4</v>
      </c>
      <c r="Q255" s="150">
        <f t="shared" ref="Q255:Q256" si="57">IF(ISNA(INDEX($A$42:$U$235,MATCH($B255,$B$42:$B$235,0),17)),"",INDEX($A$42:$U$235,MATCH($B255,$B$42:$B$235,0),17))</f>
        <v>6</v>
      </c>
      <c r="R255" s="151" t="str">
        <f t="shared" ref="R255:R256" si="58">IF(ISNA(INDEX($A$42:$U$235,MATCH($B255,$B$42:$B$235,0),18)),"",INDEX($A$42:$U$235,MATCH($B255,$B$42:$B$235,0),18))</f>
        <v>E</v>
      </c>
      <c r="S255" s="151">
        <f t="shared" ref="S255:S256" si="59">IF(ISNA(INDEX($A$42:$U$235,MATCH($B255,$B$42:$B$235,0),19)),"",INDEX($A$42:$U$235,MATCH($B255,$B$42:$B$235,0),19))</f>
        <v>0</v>
      </c>
      <c r="T255" s="151">
        <f t="shared" ref="T255:T256" si="60">IF(ISNA(INDEX($A$42:$U$235,MATCH($B255,$B$42:$B$235,0),20)),"",INDEX($A$42:$U$235,MATCH($B255,$B$42:$B$235,0),20))</f>
        <v>0</v>
      </c>
      <c r="U255" s="151" t="str">
        <f t="shared" ref="U255:U256" si="61">IF(ISNA(INDEX($A$42:$U$235,MATCH($B255,$B$42:$B$235,0),21)),"",INDEX($A$42:$U$235,MATCH($B255,$B$42:$B$235,0),21))</f>
        <v>DF</v>
      </c>
      <c r="V255" s="1"/>
      <c r="W255" s="1"/>
      <c r="X255" s="1"/>
      <c r="Y255" s="1"/>
      <c r="Z255" s="1"/>
      <c r="AA255" s="1"/>
    </row>
    <row r="256">
      <c r="A256" s="89" t="str">
        <f t="shared" si="36"/>
        <v>VLR6918</v>
      </c>
      <c r="B256" s="63" t="s">
        <v>188</v>
      </c>
      <c r="C256" s="63"/>
      <c r="D256" s="63"/>
      <c r="E256" s="63"/>
      <c r="F256" s="63"/>
      <c r="G256" s="63"/>
      <c r="H256" s="63"/>
      <c r="I256" s="63"/>
      <c r="J256" s="150">
        <f t="shared" si="50"/>
        <v>2</v>
      </c>
      <c r="K256" s="150">
        <f t="shared" si="51"/>
        <v>1</v>
      </c>
      <c r="L256" s="150">
        <f t="shared" si="52"/>
        <v>1</v>
      </c>
      <c r="M256" s="150">
        <f t="shared" si="53"/>
        <v>0</v>
      </c>
      <c r="N256" s="150">
        <f t="shared" si="54"/>
        <v>0</v>
      </c>
      <c r="O256" s="150">
        <f t="shared" si="55"/>
        <v>2</v>
      </c>
      <c r="P256" s="150">
        <f t="shared" si="56"/>
        <v>2</v>
      </c>
      <c r="Q256" s="150">
        <f t="shared" si="57"/>
        <v>4</v>
      </c>
      <c r="R256" s="151" t="str">
        <f t="shared" si="58"/>
        <v>E</v>
      </c>
      <c r="S256" s="151">
        <f t="shared" si="59"/>
        <v>0</v>
      </c>
      <c r="T256" s="151">
        <f t="shared" si="60"/>
        <v>0</v>
      </c>
      <c r="U256" s="151" t="str">
        <f t="shared" si="61"/>
        <v>DF</v>
      </c>
      <c r="V256" s="12"/>
      <c r="W256" s="12"/>
      <c r="X256" s="12"/>
      <c r="Y256" s="12"/>
      <c r="Z256" s="12"/>
      <c r="AA256" s="12"/>
    </row>
    <row r="257">
      <c r="A257" s="81" t="s">
        <v>89</v>
      </c>
      <c r="B257" s="81"/>
      <c r="C257" s="81"/>
      <c r="D257" s="81"/>
      <c r="E257" s="81"/>
      <c r="F257" s="81"/>
      <c r="G257" s="81"/>
      <c r="H257" s="81"/>
      <c r="I257" s="81"/>
      <c r="J257" s="103">
        <f t="shared" ref="J257:Q257" si="62">SUM(J255:J256)</f>
        <v>5</v>
      </c>
      <c r="K257" s="103">
        <f t="shared" si="62"/>
        <v>2</v>
      </c>
      <c r="L257" s="103">
        <f t="shared" si="62"/>
        <v>2</v>
      </c>
      <c r="M257" s="103">
        <f t="shared" si="62"/>
        <v>0</v>
      </c>
      <c r="N257" s="85">
        <f t="shared" si="62"/>
        <v>0</v>
      </c>
      <c r="O257" s="85">
        <f t="shared" si="62"/>
        <v>4</v>
      </c>
      <c r="P257" s="85">
        <f t="shared" si="62"/>
        <v>6</v>
      </c>
      <c r="Q257" s="85">
        <f t="shared" si="62"/>
        <v>10</v>
      </c>
      <c r="R257" s="81">
        <f>COUNTIF(R255:R256,"E")</f>
        <v>2</v>
      </c>
      <c r="S257" s="81">
        <f>COUNTIF(S255:S256,"C")</f>
        <v>0</v>
      </c>
      <c r="T257" s="81">
        <f>COUNTIF(T255:T256,"VP")</f>
        <v>0</v>
      </c>
      <c r="U257" s="74">
        <f>COUNTA(U255:U256)</f>
        <v>2</v>
      </c>
      <c r="V257" s="1"/>
      <c r="W257" s="1"/>
      <c r="X257" s="1"/>
      <c r="Y257" s="1"/>
      <c r="Z257" s="1"/>
      <c r="AA257" s="1"/>
    </row>
    <row r="258">
      <c r="A258" s="153" t="s">
        <v>225</v>
      </c>
      <c r="B258" s="154"/>
      <c r="C258" s="154"/>
      <c r="D258" s="154"/>
      <c r="E258" s="154"/>
      <c r="F258" s="154"/>
      <c r="G258" s="154"/>
      <c r="H258" s="154"/>
      <c r="I258" s="155"/>
      <c r="J258" s="103">
        <f t="shared" ref="J258:U258" si="63">SUM(J253,J257)</f>
        <v>37</v>
      </c>
      <c r="K258" s="103">
        <f t="shared" si="63"/>
        <v>15</v>
      </c>
      <c r="L258" s="103">
        <f t="shared" si="63"/>
        <v>15</v>
      </c>
      <c r="M258" s="103">
        <f t="shared" si="63"/>
        <v>0</v>
      </c>
      <c r="N258" s="85">
        <f t="shared" si="63"/>
        <v>0</v>
      </c>
      <c r="O258" s="85">
        <f t="shared" si="63"/>
        <v>30</v>
      </c>
      <c r="P258" s="85">
        <f t="shared" si="63"/>
        <v>37</v>
      </c>
      <c r="Q258" s="85">
        <f t="shared" si="63"/>
        <v>67</v>
      </c>
      <c r="R258" s="103">
        <f t="shared" si="63"/>
        <v>11</v>
      </c>
      <c r="S258" s="103">
        <f t="shared" si="63"/>
        <v>0</v>
      </c>
      <c r="T258" s="103">
        <f t="shared" si="63"/>
        <v>1</v>
      </c>
      <c r="U258" s="103">
        <f t="shared" si="63"/>
        <v>12</v>
      </c>
      <c r="V258" s="1"/>
      <c r="W258" s="1"/>
      <c r="X258" s="1"/>
      <c r="Y258" s="1"/>
      <c r="Z258" s="1"/>
      <c r="AA258" s="1"/>
    </row>
    <row r="259">
      <c r="A259" s="108" t="s">
        <v>226</v>
      </c>
      <c r="B259" s="109"/>
      <c r="C259" s="109"/>
      <c r="D259" s="109"/>
      <c r="E259" s="109"/>
      <c r="F259" s="109"/>
      <c r="G259" s="109"/>
      <c r="H259" s="109"/>
      <c r="I259" s="109"/>
      <c r="J259" s="110"/>
      <c r="K259" s="103">
        <f t="shared" ref="K259:Q259" si="64">K253*14+K257*12</f>
        <v>206</v>
      </c>
      <c r="L259" s="103">
        <f t="shared" si="64"/>
        <v>206</v>
      </c>
      <c r="M259" s="103">
        <f t="shared" si="64"/>
        <v>0</v>
      </c>
      <c r="N259" s="85">
        <f t="shared" si="64"/>
        <v>0</v>
      </c>
      <c r="O259" s="85">
        <f t="shared" si="64"/>
        <v>412</v>
      </c>
      <c r="P259" s="85">
        <f t="shared" si="64"/>
        <v>506</v>
      </c>
      <c r="Q259" s="85">
        <f t="shared" si="64"/>
        <v>918</v>
      </c>
      <c r="R259" s="156"/>
      <c r="S259" s="157"/>
      <c r="T259" s="157"/>
      <c r="U259" s="158"/>
    </row>
    <row r="260">
      <c r="A260" s="112"/>
      <c r="B260" s="113"/>
      <c r="C260" s="113"/>
      <c r="D260" s="113"/>
      <c r="E260" s="113"/>
      <c r="F260" s="113"/>
      <c r="G260" s="113"/>
      <c r="H260" s="113"/>
      <c r="I260" s="113"/>
      <c r="J260" s="114"/>
      <c r="K260" s="115">
        <f>SUM(K259:N259)</f>
        <v>412</v>
      </c>
      <c r="L260" s="116"/>
      <c r="M260" s="116"/>
      <c r="N260" s="117"/>
      <c r="O260" s="115">
        <f>SUM(O259:P259)</f>
        <v>918</v>
      </c>
      <c r="P260" s="116"/>
      <c r="Q260" s="117"/>
      <c r="R260" s="159"/>
      <c r="S260" s="160"/>
      <c r="T260" s="160"/>
      <c r="U260" s="161"/>
    </row>
    <row r="261">
      <c r="A261" s="146" t="s">
        <v>227</v>
      </c>
      <c r="B261" s="146"/>
      <c r="C261" s="146"/>
      <c r="D261" s="146"/>
      <c r="E261" s="146"/>
      <c r="F261" s="146"/>
      <c r="G261" s="146"/>
      <c r="H261" s="146"/>
      <c r="I261" s="146"/>
      <c r="J261" s="146"/>
      <c r="K261" s="118">
        <f>U258/SUM(U56,U73,U90,U110,U128,U143)</f>
        <v>0.20000000000000001</v>
      </c>
      <c r="L261" s="119"/>
      <c r="M261" s="119"/>
      <c r="N261" s="119"/>
      <c r="O261" s="119"/>
      <c r="P261" s="119"/>
      <c r="Q261" s="119"/>
      <c r="R261" s="119"/>
      <c r="S261" s="119"/>
      <c r="T261" s="119"/>
      <c r="U261" s="120"/>
    </row>
    <row r="262" s="1" customFormat="1">
      <c r="A262" s="162" t="s">
        <v>241</v>
      </c>
      <c r="B262" s="163"/>
      <c r="C262" s="163"/>
      <c r="D262" s="163"/>
      <c r="E262" s="163"/>
      <c r="F262" s="163"/>
      <c r="G262" s="163"/>
      <c r="H262" s="163"/>
      <c r="I262" s="163"/>
      <c r="J262" s="164"/>
      <c r="K262" s="118">
        <f>K260/(SUM(O56,O73,O90,O110,O128)*14+O143*12)</f>
        <v>0.19817219817219817</v>
      </c>
      <c r="L262" s="119"/>
      <c r="M262" s="119"/>
      <c r="N262" s="119"/>
      <c r="O262" s="119"/>
      <c r="P262" s="119"/>
      <c r="Q262" s="119"/>
      <c r="R262" s="119"/>
      <c r="S262" s="119"/>
      <c r="T262" s="119"/>
      <c r="U262" s="120"/>
    </row>
    <row r="263" s="1" customFormat="1">
      <c r="A263" s="2"/>
      <c r="B263" s="2"/>
      <c r="C263" s="2"/>
      <c r="D263" s="2"/>
      <c r="E263" s="2"/>
      <c r="F263" s="2"/>
      <c r="G263" s="2"/>
      <c r="H263" s="2"/>
      <c r="I263" s="2"/>
      <c r="J263" s="2"/>
      <c r="K263" s="125"/>
      <c r="L263" s="125"/>
      <c r="M263" s="125"/>
      <c r="N263" s="125"/>
      <c r="O263" s="125"/>
      <c r="P263" s="125"/>
      <c r="Q263" s="125"/>
      <c r="R263" s="125"/>
      <c r="S263" s="125"/>
      <c r="T263" s="125"/>
      <c r="U263" s="125"/>
    </row>
    <row r="264" s="1" customFormat="1">
      <c r="A264" s="2"/>
      <c r="B264" s="2"/>
      <c r="C264" s="2"/>
      <c r="D264" s="2"/>
      <c r="E264" s="2"/>
      <c r="F264" s="2"/>
      <c r="G264" s="2"/>
      <c r="H264" s="2"/>
      <c r="I264" s="2"/>
      <c r="J264" s="2"/>
      <c r="K264" s="125"/>
      <c r="L264" s="125"/>
      <c r="M264" s="125"/>
      <c r="N264" s="125"/>
      <c r="O264" s="125"/>
      <c r="P264" s="125"/>
      <c r="Q264" s="125"/>
      <c r="R264" s="125"/>
      <c r="S264" s="125"/>
      <c r="T264" s="125"/>
      <c r="U264" s="125"/>
    </row>
    <row r="265" s="1" customFormat="1">
      <c r="A265" s="2"/>
      <c r="B265" s="2"/>
      <c r="C265" s="2"/>
      <c r="D265" s="2"/>
      <c r="E265" s="2"/>
      <c r="F265" s="2"/>
      <c r="G265" s="2"/>
      <c r="H265" s="2"/>
      <c r="I265" s="2"/>
      <c r="J265" s="2"/>
      <c r="K265" s="125"/>
      <c r="L265" s="125"/>
      <c r="M265" s="125"/>
      <c r="N265" s="125"/>
      <c r="O265" s="125"/>
      <c r="P265" s="125"/>
      <c r="Q265" s="125"/>
      <c r="R265" s="125"/>
      <c r="S265" s="125"/>
      <c r="T265" s="125"/>
      <c r="U265" s="125"/>
    </row>
    <row r="266" s="1" customFormat="1">
      <c r="A266" s="2"/>
      <c r="B266" s="2"/>
      <c r="C266" s="2"/>
      <c r="D266" s="2"/>
      <c r="E266" s="2"/>
      <c r="F266" s="2"/>
      <c r="G266" s="2"/>
      <c r="H266" s="2"/>
      <c r="I266" s="2"/>
      <c r="J266" s="2"/>
      <c r="K266" s="125"/>
      <c r="L266" s="125"/>
      <c r="M266" s="125"/>
      <c r="N266" s="125"/>
      <c r="O266" s="125"/>
      <c r="P266" s="125"/>
      <c r="Q266" s="125"/>
      <c r="R266" s="125"/>
      <c r="S266" s="125"/>
      <c r="T266" s="125"/>
      <c r="U266" s="125"/>
    </row>
    <row r="267" s="1" customFormat="1">
      <c r="A267" s="2"/>
      <c r="B267" s="2"/>
      <c r="C267" s="2"/>
      <c r="D267" s="2"/>
      <c r="E267" s="2"/>
      <c r="F267" s="2"/>
      <c r="G267" s="2"/>
      <c r="H267" s="2"/>
      <c r="I267" s="2"/>
      <c r="J267" s="2"/>
      <c r="K267" s="125"/>
      <c r="L267" s="125"/>
      <c r="M267" s="125"/>
      <c r="N267" s="125"/>
      <c r="O267" s="125"/>
      <c r="P267" s="125"/>
      <c r="Q267" s="125"/>
      <c r="R267" s="125"/>
      <c r="S267" s="125"/>
      <c r="T267" s="125"/>
      <c r="U267" s="125"/>
    </row>
    <row r="268" s="1" customFormat="1">
      <c r="A268" s="2"/>
      <c r="B268" s="2"/>
      <c r="C268" s="2"/>
      <c r="D268" s="2"/>
      <c r="E268" s="2"/>
      <c r="F268" s="2"/>
      <c r="G268" s="2"/>
      <c r="H268" s="2"/>
      <c r="I268" s="2"/>
      <c r="J268" s="2"/>
      <c r="K268" s="125"/>
      <c r="L268" s="125"/>
      <c r="M268" s="125"/>
      <c r="N268" s="125"/>
      <c r="O268" s="125"/>
      <c r="P268" s="125"/>
      <c r="Q268" s="125"/>
      <c r="R268" s="125"/>
      <c r="S268" s="125"/>
      <c r="T268" s="125"/>
      <c r="U268" s="125"/>
    </row>
    <row r="269" ht="12.75" customHeight="1">
      <c r="A269" s="33" t="s">
        <v>242</v>
      </c>
      <c r="B269" s="35"/>
      <c r="C269" s="35"/>
      <c r="D269" s="35"/>
      <c r="E269" s="35"/>
      <c r="F269" s="35"/>
      <c r="G269" s="35"/>
      <c r="H269" s="35"/>
      <c r="I269" s="35"/>
      <c r="J269" s="35"/>
      <c r="K269" s="35"/>
      <c r="L269" s="35"/>
      <c r="M269" s="35"/>
      <c r="N269" s="35"/>
      <c r="O269" s="35"/>
      <c r="P269" s="35"/>
      <c r="Q269" s="35"/>
      <c r="R269" s="35"/>
      <c r="S269" s="35"/>
      <c r="T269" s="35"/>
      <c r="U269" s="34"/>
    </row>
    <row r="270" s="1" customFormat="1">
      <c r="A270" s="38"/>
      <c r="B270" s="40"/>
      <c r="C270" s="40"/>
      <c r="D270" s="40"/>
      <c r="E270" s="40"/>
      <c r="F270" s="40"/>
      <c r="G270" s="40"/>
      <c r="H270" s="40"/>
      <c r="I270" s="40"/>
      <c r="J270" s="40"/>
      <c r="K270" s="40"/>
      <c r="L270" s="40"/>
      <c r="M270" s="40"/>
      <c r="N270" s="40"/>
      <c r="O270" s="40"/>
      <c r="P270" s="40"/>
      <c r="Q270" s="40"/>
      <c r="R270" s="40"/>
      <c r="S270" s="40"/>
      <c r="T270" s="40"/>
      <c r="U270" s="39"/>
    </row>
    <row r="271" ht="12.75" customHeight="1">
      <c r="A271" s="81" t="s">
        <v>50</v>
      </c>
      <c r="B271" s="81" t="s">
        <v>51</v>
      </c>
      <c r="C271" s="81"/>
      <c r="D271" s="81"/>
      <c r="E271" s="81"/>
      <c r="F271" s="81"/>
      <c r="G271" s="81"/>
      <c r="H271" s="81"/>
      <c r="I271" s="81"/>
      <c r="J271" s="43" t="s">
        <v>52</v>
      </c>
      <c r="K271" s="33" t="s">
        <v>53</v>
      </c>
      <c r="L271" s="35"/>
      <c r="M271" s="35"/>
      <c r="N271" s="34"/>
      <c r="O271" s="33" t="s">
        <v>54</v>
      </c>
      <c r="P271" s="35"/>
      <c r="Q271" s="34"/>
      <c r="R271" s="33" t="s">
        <v>55</v>
      </c>
      <c r="S271" s="35"/>
      <c r="T271" s="34"/>
      <c r="U271" s="43" t="s">
        <v>56</v>
      </c>
      <c r="V271" s="29"/>
      <c r="W271" s="29"/>
      <c r="X271" s="29"/>
      <c r="Y271" s="29"/>
      <c r="Z271" s="29"/>
      <c r="AA271" s="1"/>
    </row>
    <row r="272" s="1" customFormat="1">
      <c r="A272" s="81"/>
      <c r="B272" s="81"/>
      <c r="C272" s="81"/>
      <c r="D272" s="81"/>
      <c r="E272" s="81"/>
      <c r="F272" s="81"/>
      <c r="G272" s="81"/>
      <c r="H272" s="81"/>
      <c r="I272" s="81"/>
      <c r="J272" s="43"/>
      <c r="K272" s="38"/>
      <c r="L272" s="40"/>
      <c r="M272" s="40"/>
      <c r="N272" s="39"/>
      <c r="O272" s="38"/>
      <c r="P272" s="40"/>
      <c r="Q272" s="39"/>
      <c r="R272" s="38"/>
      <c r="S272" s="40"/>
      <c r="T272" s="39"/>
      <c r="U272" s="43"/>
      <c r="V272" s="29"/>
      <c r="W272" s="29"/>
      <c r="X272" s="29"/>
      <c r="Y272" s="29"/>
      <c r="Z272" s="29"/>
      <c r="AA272" s="1"/>
    </row>
    <row r="273">
      <c r="A273" s="81"/>
      <c r="B273" s="81"/>
      <c r="C273" s="81"/>
      <c r="D273" s="81"/>
      <c r="E273" s="81"/>
      <c r="F273" s="81"/>
      <c r="G273" s="81"/>
      <c r="H273" s="81"/>
      <c r="I273" s="81"/>
      <c r="J273" s="43"/>
      <c r="K273" s="43" t="s">
        <v>57</v>
      </c>
      <c r="L273" s="43" t="s">
        <v>58</v>
      </c>
      <c r="M273" s="43" t="s">
        <v>59</v>
      </c>
      <c r="N273" s="43" t="s">
        <v>60</v>
      </c>
      <c r="O273" s="43" t="s">
        <v>61</v>
      </c>
      <c r="P273" s="43" t="s">
        <v>40</v>
      </c>
      <c r="Q273" s="43" t="s">
        <v>62</v>
      </c>
      <c r="R273" s="43" t="s">
        <v>63</v>
      </c>
      <c r="S273" s="43" t="s">
        <v>57</v>
      </c>
      <c r="T273" s="43" t="s">
        <v>64</v>
      </c>
      <c r="U273" s="43"/>
      <c r="V273" s="29"/>
      <c r="W273" s="29"/>
      <c r="X273" s="29"/>
      <c r="Y273" s="29"/>
      <c r="Z273" s="29"/>
      <c r="AA273" s="1"/>
    </row>
    <row r="274">
      <c r="A274" s="81" t="s">
        <v>239</v>
      </c>
      <c r="B274" s="81"/>
      <c r="C274" s="81"/>
      <c r="D274" s="81"/>
      <c r="E274" s="81"/>
      <c r="F274" s="81"/>
      <c r="G274" s="81"/>
      <c r="H274" s="81"/>
      <c r="I274" s="81"/>
      <c r="J274" s="81"/>
      <c r="K274" s="81"/>
      <c r="L274" s="81"/>
      <c r="M274" s="81"/>
      <c r="N274" s="81"/>
      <c r="O274" s="81"/>
      <c r="P274" s="81"/>
      <c r="Q274" s="81"/>
      <c r="R274" s="81"/>
      <c r="S274" s="81"/>
      <c r="T274" s="81"/>
      <c r="U274" s="81"/>
      <c r="V274" s="1"/>
      <c r="W274" s="1"/>
      <c r="X274" s="1"/>
      <c r="Y274" s="1"/>
      <c r="Z274" s="1"/>
      <c r="AA274" s="1"/>
    </row>
    <row r="275">
      <c r="A275" s="89" t="str">
        <f t="shared" si="36"/>
        <v>VLR1914</v>
      </c>
      <c r="B275" s="98" t="s">
        <v>71</v>
      </c>
      <c r="C275" s="98"/>
      <c r="D275" s="98"/>
      <c r="E275" s="98"/>
      <c r="F275" s="98"/>
      <c r="G275" s="98"/>
      <c r="H275" s="98"/>
      <c r="I275" s="98"/>
      <c r="J275" s="150">
        <f t="shared" ref="J275:J285" si="65">IF(ISNA(INDEX($A$42:$U$235,MATCH($B275,$B$42:$B$235,0),10)),"",INDEX($A$42:$U$235,MATCH($B275,$B$42:$B$235,0),10))</f>
        <v>3</v>
      </c>
      <c r="K275" s="150">
        <f t="shared" ref="K275:K285" si="66">IF(ISNA(INDEX($A$42:$U$235,MATCH($B275,$B$42:$B$235,0),11)),"",INDEX($A$42:$U$235,MATCH($B275,$B$42:$B$235,0),11))</f>
        <v>2</v>
      </c>
      <c r="L275" s="150">
        <f t="shared" ref="L275:L285" si="67">IF(ISNA(INDEX($A$42:$U$235,MATCH($B275,$B$42:$B$235,0),12)),"",INDEX($A$42:$U$235,MATCH($B275,$B$42:$B$235,0),12))</f>
        <v>1</v>
      </c>
      <c r="M275" s="150">
        <f t="shared" ref="M275:M285" si="68">IF(ISNA(INDEX($A$42:$U$235,MATCH($B275,$B$42:$B$235,0),13)),"",INDEX($A$42:$U$235,MATCH($B275,$B$42:$B$235,0),13))</f>
        <v>0</v>
      </c>
      <c r="N275" s="69">
        <f t="shared" ref="N275:N285" si="69">IF(ISNA(INDEX($A$42:$U$235,MATCH($B275,$B$42:$B$235,0),14)),"",INDEX($A$42:$U$235,MATCH($B275,$B$42:$B$235,0),14))</f>
        <v>0</v>
      </c>
      <c r="O275" s="69">
        <f t="shared" ref="O275:O285" si="70">IF(ISNA(INDEX($A$42:$U$235,MATCH($B275,$B$42:$B$235,0),15)),"",INDEX($A$42:$U$235,MATCH($B275,$B$42:$B$235,0),15))</f>
        <v>3</v>
      </c>
      <c r="P275" s="69">
        <f t="shared" ref="P275:P285" si="71">IF(ISNA(INDEX($A$42:$U$235,MATCH($B275,$B$42:$B$235,0),16)),"",INDEX($A$42:$U$235,MATCH($B275,$B$42:$B$235,0),16))</f>
        <v>2</v>
      </c>
      <c r="Q275" s="69">
        <f t="shared" ref="Q275:Q285" si="72">IF(ISNA(INDEX($A$42:$U$235,MATCH($B275,$B$42:$B$235,0),17)),"",INDEX($A$42:$U$235,MATCH($B275,$B$42:$B$235,0),17))</f>
        <v>5</v>
      </c>
      <c r="R275" s="151" t="str">
        <f t="shared" ref="R275:R285" si="73">IF(ISNA(INDEX($A$42:$U$235,MATCH($B275,$B$42:$B$235,0),18)),"",INDEX($A$42:$U$235,MATCH($B275,$B$42:$B$235,0),18))</f>
        <v>E</v>
      </c>
      <c r="S275" s="151">
        <f t="shared" ref="S275:S285" si="74">IF(ISNA(INDEX($A$42:$U$235,MATCH($B275,$B$42:$B$235,0),19)),"",INDEX($A$42:$U$235,MATCH($B275,$B$42:$B$235,0),19))</f>
        <v>0</v>
      </c>
      <c r="T275" s="151">
        <f t="shared" ref="T275:T285" si="75">IF(ISNA(INDEX($A$42:$U$235,MATCH($B275,$B$42:$B$235,0),20)),"",INDEX($A$42:$U$235,MATCH($B275,$B$42:$B$235,0),20))</f>
        <v>0</v>
      </c>
      <c r="U275" s="151" t="str">
        <f t="shared" ref="U275:U285" si="76">IF(ISNA(INDEX($A$42:$U$235,MATCH($B275,$B$42:$B$235,0),21)),"",INDEX($A$42:$U$235,MATCH($B275,$B$42:$B$235,0),21))</f>
        <v>DD</v>
      </c>
      <c r="V275" s="1"/>
      <c r="W275" s="1"/>
      <c r="X275" s="1"/>
      <c r="Y275" s="1"/>
      <c r="Z275" s="1"/>
      <c r="AA275" s="1"/>
    </row>
    <row r="276">
      <c r="A276" s="89" t="str">
        <f t="shared" si="36"/>
        <v>VLR1814</v>
      </c>
      <c r="B276" s="98" t="s">
        <v>79</v>
      </c>
      <c r="C276" s="98"/>
      <c r="D276" s="98"/>
      <c r="E276" s="98"/>
      <c r="F276" s="98"/>
      <c r="G276" s="98"/>
      <c r="H276" s="98"/>
      <c r="I276" s="98"/>
      <c r="J276" s="150">
        <f t="shared" si="65"/>
        <v>4</v>
      </c>
      <c r="K276" s="150">
        <f t="shared" si="66"/>
        <v>0</v>
      </c>
      <c r="L276" s="150">
        <f t="shared" si="67"/>
        <v>0</v>
      </c>
      <c r="M276" s="150">
        <f t="shared" si="68"/>
        <v>2</v>
      </c>
      <c r="N276" s="69">
        <f t="shared" si="69"/>
        <v>0</v>
      </c>
      <c r="O276" s="69">
        <f t="shared" si="70"/>
        <v>2</v>
      </c>
      <c r="P276" s="69">
        <f t="shared" si="71"/>
        <v>5</v>
      </c>
      <c r="Q276" s="69">
        <f t="shared" si="72"/>
        <v>7</v>
      </c>
      <c r="R276" s="151">
        <f t="shared" si="73"/>
        <v>0</v>
      </c>
      <c r="S276" s="151">
        <f t="shared" si="74"/>
        <v>0</v>
      </c>
      <c r="T276" s="151" t="str">
        <f t="shared" si="75"/>
        <v>VP</v>
      </c>
      <c r="U276" s="151" t="str">
        <f t="shared" si="76"/>
        <v>DD</v>
      </c>
      <c r="V276" s="1"/>
      <c r="W276" s="1"/>
      <c r="X276" s="1"/>
      <c r="Y276" s="1"/>
      <c r="Z276" s="1"/>
      <c r="AA276" s="1"/>
    </row>
    <row r="277" ht="28.350000000000001" customHeight="1">
      <c r="A277" s="89" t="str">
        <f t="shared" si="36"/>
        <v>VLR1813</v>
      </c>
      <c r="B277" s="98" t="s">
        <v>85</v>
      </c>
      <c r="C277" s="98"/>
      <c r="D277" s="98"/>
      <c r="E277" s="98"/>
      <c r="F277" s="98"/>
      <c r="G277" s="98"/>
      <c r="H277" s="98"/>
      <c r="I277" s="98"/>
      <c r="J277" s="150">
        <f t="shared" si="65"/>
        <v>2</v>
      </c>
      <c r="K277" s="150">
        <f t="shared" si="66"/>
        <v>0</v>
      </c>
      <c r="L277" s="150">
        <f t="shared" si="67"/>
        <v>0</v>
      </c>
      <c r="M277" s="150">
        <f t="shared" si="68"/>
        <v>2</v>
      </c>
      <c r="N277" s="69">
        <f t="shared" si="69"/>
        <v>0</v>
      </c>
      <c r="O277" s="69">
        <f t="shared" si="70"/>
        <v>2</v>
      </c>
      <c r="P277" s="69">
        <f t="shared" si="71"/>
        <v>2</v>
      </c>
      <c r="Q277" s="69">
        <f t="shared" si="72"/>
        <v>4</v>
      </c>
      <c r="R277" s="151" t="str">
        <f t="shared" si="73"/>
        <v>E</v>
      </c>
      <c r="S277" s="151">
        <f t="shared" si="74"/>
        <v>0</v>
      </c>
      <c r="T277" s="151">
        <f t="shared" si="75"/>
        <v>0</v>
      </c>
      <c r="U277" s="151" t="str">
        <f t="shared" si="76"/>
        <v>DD</v>
      </c>
      <c r="V277" s="13"/>
      <c r="W277" s="13"/>
      <c r="X277" s="13"/>
      <c r="Y277" s="13"/>
      <c r="Z277" s="13"/>
      <c r="AA277" s="13"/>
    </row>
    <row r="278">
      <c r="A278" s="89" t="str">
        <f t="shared" si="36"/>
        <v>VLR2913</v>
      </c>
      <c r="B278" s="98" t="s">
        <v>96</v>
      </c>
      <c r="C278" s="98"/>
      <c r="D278" s="98"/>
      <c r="E278" s="98"/>
      <c r="F278" s="98"/>
      <c r="G278" s="98"/>
      <c r="H278" s="98"/>
      <c r="I278" s="98"/>
      <c r="J278" s="150">
        <f t="shared" si="65"/>
        <v>3</v>
      </c>
      <c r="K278" s="150">
        <f t="shared" si="66"/>
        <v>2</v>
      </c>
      <c r="L278" s="150">
        <f t="shared" si="67"/>
        <v>1</v>
      </c>
      <c r="M278" s="150">
        <f t="shared" si="68"/>
        <v>0</v>
      </c>
      <c r="N278" s="69">
        <f t="shared" si="69"/>
        <v>0</v>
      </c>
      <c r="O278" s="69">
        <f t="shared" si="70"/>
        <v>3</v>
      </c>
      <c r="P278" s="69">
        <f t="shared" si="71"/>
        <v>2</v>
      </c>
      <c r="Q278" s="69">
        <f t="shared" si="72"/>
        <v>5</v>
      </c>
      <c r="R278" s="151" t="str">
        <f t="shared" si="73"/>
        <v>E</v>
      </c>
      <c r="S278" s="151">
        <f t="shared" si="74"/>
        <v>0</v>
      </c>
      <c r="T278" s="151">
        <f t="shared" si="75"/>
        <v>0</v>
      </c>
      <c r="U278" s="151" t="str">
        <f t="shared" si="76"/>
        <v>DD</v>
      </c>
      <c r="V278" s="13"/>
      <c r="W278" s="13"/>
      <c r="X278" s="13"/>
      <c r="Y278" s="13"/>
      <c r="Z278" s="13"/>
      <c r="AA278" s="13"/>
    </row>
    <row r="279">
      <c r="A279" s="89" t="str">
        <f t="shared" si="36"/>
        <v>VLR2820</v>
      </c>
      <c r="B279" s="98" t="s">
        <v>102</v>
      </c>
      <c r="C279" s="98"/>
      <c r="D279" s="98"/>
      <c r="E279" s="98"/>
      <c r="F279" s="98"/>
      <c r="G279" s="98"/>
      <c r="H279" s="98"/>
      <c r="I279" s="98"/>
      <c r="J279" s="150">
        <f t="shared" si="65"/>
        <v>2</v>
      </c>
      <c r="K279" s="150">
        <f t="shared" si="66"/>
        <v>0</v>
      </c>
      <c r="L279" s="150">
        <f t="shared" si="67"/>
        <v>0</v>
      </c>
      <c r="M279" s="150">
        <f t="shared" si="68"/>
        <v>2</v>
      </c>
      <c r="N279" s="69">
        <f t="shared" si="69"/>
        <v>0</v>
      </c>
      <c r="O279" s="69">
        <f t="shared" si="70"/>
        <v>2</v>
      </c>
      <c r="P279" s="69">
        <f t="shared" si="71"/>
        <v>2</v>
      </c>
      <c r="Q279" s="69">
        <f t="shared" si="72"/>
        <v>4</v>
      </c>
      <c r="R279" s="151">
        <f t="shared" si="73"/>
        <v>0</v>
      </c>
      <c r="S279" s="151">
        <f t="shared" si="74"/>
        <v>0</v>
      </c>
      <c r="T279" s="151" t="str">
        <f t="shared" si="75"/>
        <v>VP</v>
      </c>
      <c r="U279" s="151" t="str">
        <f t="shared" si="76"/>
        <v>DD</v>
      </c>
      <c r="V279" s="13"/>
      <c r="W279" s="13"/>
      <c r="X279" s="13"/>
      <c r="Y279" s="13"/>
      <c r="Z279" s="13"/>
      <c r="AA279" s="13"/>
    </row>
    <row r="280" ht="28.350000000000001" customHeight="1">
      <c r="A280" s="89" t="str">
        <f t="shared" si="36"/>
        <v>VLR2821</v>
      </c>
      <c r="B280" s="98" t="s">
        <v>104</v>
      </c>
      <c r="C280" s="98"/>
      <c r="D280" s="98"/>
      <c r="E280" s="98"/>
      <c r="F280" s="98"/>
      <c r="G280" s="98"/>
      <c r="H280" s="98"/>
      <c r="I280" s="98"/>
      <c r="J280" s="150">
        <f t="shared" si="65"/>
        <v>2</v>
      </c>
      <c r="K280" s="150">
        <f t="shared" si="66"/>
        <v>0</v>
      </c>
      <c r="L280" s="150">
        <f t="shared" si="67"/>
        <v>0</v>
      </c>
      <c r="M280" s="150">
        <f t="shared" si="68"/>
        <v>2</v>
      </c>
      <c r="N280" s="69">
        <f t="shared" si="69"/>
        <v>0</v>
      </c>
      <c r="O280" s="69">
        <f t="shared" si="70"/>
        <v>2</v>
      </c>
      <c r="P280" s="69">
        <f t="shared" si="71"/>
        <v>2</v>
      </c>
      <c r="Q280" s="69">
        <f t="shared" si="72"/>
        <v>4</v>
      </c>
      <c r="R280" s="151" t="str">
        <f t="shared" si="73"/>
        <v>E</v>
      </c>
      <c r="S280" s="151">
        <f t="shared" si="74"/>
        <v>0</v>
      </c>
      <c r="T280" s="151">
        <f t="shared" si="75"/>
        <v>0</v>
      </c>
      <c r="U280" s="151" t="str">
        <f t="shared" si="76"/>
        <v>DD</v>
      </c>
      <c r="V280" s="13"/>
      <c r="W280" s="13"/>
      <c r="X280" s="13"/>
      <c r="Y280" s="13"/>
      <c r="Z280" s="13"/>
      <c r="AA280" s="13"/>
    </row>
    <row r="281">
      <c r="A281" s="89" t="str">
        <f t="shared" si="36"/>
        <v>VLR3919</v>
      </c>
      <c r="B281" s="98" t="s">
        <v>129</v>
      </c>
      <c r="C281" s="98"/>
      <c r="D281" s="98"/>
      <c r="E281" s="98"/>
      <c r="F281" s="98"/>
      <c r="G281" s="98"/>
      <c r="H281" s="98"/>
      <c r="I281" s="98"/>
      <c r="J281" s="150">
        <f t="shared" si="65"/>
        <v>3</v>
      </c>
      <c r="K281" s="150">
        <f t="shared" si="66"/>
        <v>1</v>
      </c>
      <c r="L281" s="150">
        <f t="shared" si="67"/>
        <v>0</v>
      </c>
      <c r="M281" s="150">
        <f t="shared" si="68"/>
        <v>2</v>
      </c>
      <c r="N281" s="69">
        <f t="shared" si="69"/>
        <v>0</v>
      </c>
      <c r="O281" s="69">
        <f t="shared" si="70"/>
        <v>3</v>
      </c>
      <c r="P281" s="69">
        <f t="shared" si="71"/>
        <v>2</v>
      </c>
      <c r="Q281" s="69">
        <f t="shared" si="72"/>
        <v>5</v>
      </c>
      <c r="R281" s="151" t="str">
        <f t="shared" si="73"/>
        <v>E</v>
      </c>
      <c r="S281" s="151">
        <f t="shared" si="74"/>
        <v>0</v>
      </c>
      <c r="T281" s="151">
        <f t="shared" si="75"/>
        <v>0</v>
      </c>
      <c r="U281" s="151" t="str">
        <f t="shared" si="76"/>
        <v>DD</v>
      </c>
      <c r="V281" s="13"/>
      <c r="W281" s="13"/>
      <c r="X281" s="13"/>
      <c r="Y281" s="13"/>
      <c r="Z281" s="13"/>
      <c r="AA281" s="13"/>
    </row>
    <row r="282">
      <c r="A282" s="89" t="str">
        <f t="shared" si="36"/>
        <v>VLR4910</v>
      </c>
      <c r="B282" s="98" t="s">
        <v>137</v>
      </c>
      <c r="C282" s="98"/>
      <c r="D282" s="98"/>
      <c r="E282" s="98"/>
      <c r="F282" s="98"/>
      <c r="G282" s="98"/>
      <c r="H282" s="98"/>
      <c r="I282" s="98"/>
      <c r="J282" s="150">
        <f t="shared" si="65"/>
        <v>2</v>
      </c>
      <c r="K282" s="150">
        <f t="shared" si="66"/>
        <v>1</v>
      </c>
      <c r="L282" s="150">
        <f t="shared" si="67"/>
        <v>1</v>
      </c>
      <c r="M282" s="150">
        <f t="shared" si="68"/>
        <v>0</v>
      </c>
      <c r="N282" s="69">
        <f t="shared" si="69"/>
        <v>0</v>
      </c>
      <c r="O282" s="69">
        <f t="shared" si="70"/>
        <v>2</v>
      </c>
      <c r="P282" s="69">
        <f t="shared" si="71"/>
        <v>2</v>
      </c>
      <c r="Q282" s="69">
        <f t="shared" si="72"/>
        <v>4</v>
      </c>
      <c r="R282" s="151" t="str">
        <f t="shared" si="73"/>
        <v>E</v>
      </c>
      <c r="S282" s="151">
        <f t="shared" si="74"/>
        <v>0</v>
      </c>
      <c r="T282" s="151">
        <f t="shared" si="75"/>
        <v>0</v>
      </c>
      <c r="U282" s="151" t="str">
        <f t="shared" si="76"/>
        <v>DD</v>
      </c>
      <c r="V282" s="13"/>
      <c r="W282" s="13"/>
      <c r="X282" s="13"/>
      <c r="Y282" s="13"/>
      <c r="Z282" s="13"/>
      <c r="AA282" s="13"/>
    </row>
    <row r="283">
      <c r="A283" s="89" t="str">
        <f t="shared" si="36"/>
        <v>VLX4890</v>
      </c>
      <c r="B283" s="98" t="s">
        <v>157</v>
      </c>
      <c r="C283" s="98"/>
      <c r="D283" s="98"/>
      <c r="E283" s="98"/>
      <c r="F283" s="98"/>
      <c r="G283" s="98"/>
      <c r="H283" s="98"/>
      <c r="I283" s="98"/>
      <c r="J283" s="150">
        <f t="shared" si="65"/>
        <v>3</v>
      </c>
      <c r="K283" s="150">
        <f t="shared" si="66"/>
        <v>1</v>
      </c>
      <c r="L283" s="150">
        <f t="shared" si="67"/>
        <v>0</v>
      </c>
      <c r="M283" s="150">
        <f t="shared" si="68"/>
        <v>1</v>
      </c>
      <c r="N283" s="69">
        <f t="shared" si="69"/>
        <v>0</v>
      </c>
      <c r="O283" s="69">
        <f t="shared" si="70"/>
        <v>2</v>
      </c>
      <c r="P283" s="69">
        <f t="shared" si="71"/>
        <v>3</v>
      </c>
      <c r="Q283" s="69">
        <f t="shared" si="72"/>
        <v>5</v>
      </c>
      <c r="R283" s="151" t="str">
        <f t="shared" si="73"/>
        <v>E</v>
      </c>
      <c r="S283" s="151">
        <f t="shared" si="74"/>
        <v>0</v>
      </c>
      <c r="T283" s="151">
        <f t="shared" si="75"/>
        <v>0</v>
      </c>
      <c r="U283" s="151" t="str">
        <f t="shared" si="76"/>
        <v>DD</v>
      </c>
      <c r="V283" s="13"/>
      <c r="W283" s="13"/>
      <c r="X283" s="13"/>
      <c r="Y283" s="13"/>
      <c r="Z283" s="13"/>
      <c r="AA283" s="13"/>
    </row>
    <row r="284">
      <c r="A284" s="89" t="str">
        <f t="shared" si="36"/>
        <v>VLR5902</v>
      </c>
      <c r="B284" s="98" t="s">
        <v>163</v>
      </c>
      <c r="C284" s="98"/>
      <c r="D284" s="98"/>
      <c r="E284" s="98"/>
      <c r="F284" s="98"/>
      <c r="G284" s="98"/>
      <c r="H284" s="98"/>
      <c r="I284" s="98"/>
      <c r="J284" s="150">
        <f t="shared" si="65"/>
        <v>4</v>
      </c>
      <c r="K284" s="150">
        <f t="shared" si="66"/>
        <v>2</v>
      </c>
      <c r="L284" s="150">
        <f t="shared" si="67"/>
        <v>1</v>
      </c>
      <c r="M284" s="150">
        <f t="shared" si="68"/>
        <v>0</v>
      </c>
      <c r="N284" s="69">
        <f t="shared" si="69"/>
        <v>0</v>
      </c>
      <c r="O284" s="69">
        <f t="shared" si="70"/>
        <v>3</v>
      </c>
      <c r="P284" s="69">
        <f t="shared" si="71"/>
        <v>4</v>
      </c>
      <c r="Q284" s="69">
        <f t="shared" si="72"/>
        <v>7</v>
      </c>
      <c r="R284" s="151" t="str">
        <f t="shared" si="73"/>
        <v>E</v>
      </c>
      <c r="S284" s="151">
        <f t="shared" si="74"/>
        <v>0</v>
      </c>
      <c r="T284" s="151">
        <f t="shared" si="75"/>
        <v>0</v>
      </c>
      <c r="U284" s="151" t="str">
        <f t="shared" si="76"/>
        <v>DD</v>
      </c>
      <c r="V284" s="13"/>
      <c r="W284" s="13"/>
      <c r="X284" s="13"/>
      <c r="Y284" s="13"/>
      <c r="Z284" s="13"/>
      <c r="AA284" s="13"/>
    </row>
    <row r="285" s="1" customFormat="1">
      <c r="A285" s="89" t="str">
        <f t="shared" si="36"/>
        <v>VLR5914</v>
      </c>
      <c r="B285" s="98" t="s">
        <v>177</v>
      </c>
      <c r="C285" s="98"/>
      <c r="D285" s="98"/>
      <c r="E285" s="98"/>
      <c r="F285" s="98"/>
      <c r="G285" s="98"/>
      <c r="H285" s="98"/>
      <c r="I285" s="98"/>
      <c r="J285" s="150">
        <f t="shared" si="65"/>
        <v>2</v>
      </c>
      <c r="K285" s="150">
        <f t="shared" si="66"/>
        <v>0</v>
      </c>
      <c r="L285" s="150">
        <f t="shared" si="67"/>
        <v>0</v>
      </c>
      <c r="M285" s="150">
        <f t="shared" si="68"/>
        <v>1</v>
      </c>
      <c r="N285" s="69">
        <f t="shared" si="69"/>
        <v>0</v>
      </c>
      <c r="O285" s="69">
        <f t="shared" si="70"/>
        <v>1</v>
      </c>
      <c r="P285" s="69">
        <f t="shared" si="71"/>
        <v>3</v>
      </c>
      <c r="Q285" s="69">
        <f t="shared" si="72"/>
        <v>4</v>
      </c>
      <c r="R285" s="151">
        <f t="shared" si="73"/>
        <v>0</v>
      </c>
      <c r="S285" s="151">
        <f t="shared" si="74"/>
        <v>0</v>
      </c>
      <c r="T285" s="151" t="str">
        <f t="shared" si="75"/>
        <v>VP</v>
      </c>
      <c r="U285" s="151" t="str">
        <f t="shared" si="76"/>
        <v>DD</v>
      </c>
      <c r="V285" s="13"/>
      <c r="W285" s="13"/>
      <c r="X285" s="13"/>
      <c r="Y285" s="13"/>
      <c r="Z285" s="13"/>
      <c r="AA285" s="13"/>
    </row>
    <row r="286">
      <c r="A286" s="81" t="s">
        <v>89</v>
      </c>
      <c r="B286" s="152"/>
      <c r="C286" s="152"/>
      <c r="D286" s="152"/>
      <c r="E286" s="152"/>
      <c r="F286" s="152"/>
      <c r="G286" s="152"/>
      <c r="H286" s="152"/>
      <c r="I286" s="152"/>
      <c r="J286" s="103">
        <f>SUM(J275:J285)</f>
        <v>30</v>
      </c>
      <c r="K286" s="103">
        <f>SUM(K275:K285)</f>
        <v>9</v>
      </c>
      <c r="L286" s="103">
        <f>SUM(L275:L285)</f>
        <v>4</v>
      </c>
      <c r="M286" s="103">
        <f>SUM(M275:M285)</f>
        <v>12</v>
      </c>
      <c r="N286" s="85">
        <f>SUM(N275:N284)</f>
        <v>0</v>
      </c>
      <c r="O286" s="85">
        <f>SUM(O275:O285)</f>
        <v>25</v>
      </c>
      <c r="P286" s="85">
        <f>SUM(P275:P285)</f>
        <v>29</v>
      </c>
      <c r="Q286" s="85">
        <f>SUM(Q275:Q285)</f>
        <v>54</v>
      </c>
      <c r="R286" s="81">
        <f>COUNTIF(R275:R285,"E")</f>
        <v>8</v>
      </c>
      <c r="S286" s="81">
        <f>COUNTIF(S275:S285,"C")</f>
        <v>0</v>
      </c>
      <c r="T286" s="81">
        <f>COUNTIF(T275:T285,"VP")</f>
        <v>3</v>
      </c>
      <c r="U286" s="74">
        <f>COUNTA(U275:U285)</f>
        <v>11</v>
      </c>
      <c r="V286" s="1"/>
      <c r="W286" s="1"/>
      <c r="X286" s="1"/>
      <c r="Y286" s="1"/>
      <c r="Z286" s="1"/>
      <c r="AA286" s="1"/>
    </row>
    <row r="287">
      <c r="A287" s="81" t="s">
        <v>240</v>
      </c>
      <c r="B287" s="81"/>
      <c r="C287" s="81"/>
      <c r="D287" s="81"/>
      <c r="E287" s="81"/>
      <c r="F287" s="81"/>
      <c r="G287" s="81"/>
      <c r="H287" s="81"/>
      <c r="I287" s="81"/>
      <c r="J287" s="81"/>
      <c r="K287" s="81"/>
      <c r="L287" s="81"/>
      <c r="M287" s="81"/>
      <c r="N287" s="81"/>
      <c r="O287" s="81"/>
      <c r="P287" s="81"/>
      <c r="Q287" s="81"/>
      <c r="R287" s="81"/>
      <c r="S287" s="81"/>
      <c r="T287" s="81"/>
      <c r="U287" s="81"/>
      <c r="V287" s="1"/>
      <c r="W287" s="1"/>
      <c r="X287" s="1"/>
      <c r="Y287" s="1"/>
      <c r="Z287" s="1"/>
      <c r="AA287" s="1"/>
    </row>
    <row r="288">
      <c r="A288" s="89" t="str">
        <f t="shared" si="36"/>
        <v>VLR6909</v>
      </c>
      <c r="B288" s="63" t="s">
        <v>184</v>
      </c>
      <c r="C288" s="63"/>
      <c r="D288" s="63"/>
      <c r="E288" s="63"/>
      <c r="F288" s="63"/>
      <c r="G288" s="63"/>
      <c r="H288" s="63"/>
      <c r="I288" s="63"/>
      <c r="J288" s="150">
        <f t="shared" ref="J288:J289" si="77">IF(ISNA(INDEX($A$42:$U$235,MATCH($B288,$B$42:$B$235,0),10)),"",INDEX($A$42:$U$235,MATCH($B288,$B$42:$B$235,0),10))</f>
        <v>3</v>
      </c>
      <c r="K288" s="150">
        <f t="shared" ref="K288:K289" si="78">IF(ISNA(INDEX($A$42:$U$235,MATCH($B288,$B$42:$B$235,0),11)),"",INDEX($A$42:$U$235,MATCH($B288,$B$42:$B$235,0),11))</f>
        <v>2</v>
      </c>
      <c r="L288" s="150">
        <f t="shared" ref="L288:L289" si="79">IF(ISNA(INDEX($A$42:$U$235,MATCH($B288,$B$42:$B$235,0),12)),"",INDEX($A$42:$U$235,MATCH($B288,$B$42:$B$235,0),12))</f>
        <v>1</v>
      </c>
      <c r="M288" s="150">
        <f t="shared" ref="M288:M289" si="80">IF(ISNA(INDEX($A$42:$U$235,MATCH($B288,$B$42:$B$235,0),13)),"",INDEX($A$42:$U$235,MATCH($B288,$B$42:$B$235,0),13))</f>
        <v>0</v>
      </c>
      <c r="N288" s="69">
        <f t="shared" ref="N288:N289" si="81">IF(ISNA(INDEX($A$42:$U$235,MATCH($B288,$B$42:$B$235,0),14)),"",INDEX($A$42:$U$235,MATCH($B288,$B$42:$B$235,0),14))</f>
        <v>0</v>
      </c>
      <c r="O288" s="69">
        <f t="shared" ref="O288:O289" si="82">IF(ISNA(INDEX($A$42:$U$235,MATCH($B288,$B$42:$B$235,0),15)),"",INDEX($A$42:$U$235,MATCH($B288,$B$42:$B$235,0),15))</f>
        <v>3</v>
      </c>
      <c r="P288" s="69">
        <f t="shared" ref="P288:P289" si="83">IF(ISNA(INDEX($A$42:$U$235,MATCH($B288,$B$42:$B$235,0),16)),"",INDEX($A$42:$U$235,MATCH($B288,$B$42:$B$235,0),16))</f>
        <v>3</v>
      </c>
      <c r="Q288" s="69">
        <f t="shared" ref="Q288:Q289" si="84">IF(ISNA(INDEX($A$42:$U$235,MATCH($B288,$B$42:$B$235,0),17)),"",INDEX($A$42:$U$235,MATCH($B288,$B$42:$B$235,0),17))</f>
        <v>6</v>
      </c>
      <c r="R288" s="151" t="str">
        <f t="shared" ref="R288:R289" si="85">IF(ISNA(INDEX($A$42:$U$235,MATCH($B288,$B$42:$B$235,0),18)),"",INDEX($A$42:$U$235,MATCH($B288,$B$42:$B$235,0),18))</f>
        <v>E</v>
      </c>
      <c r="S288" s="151">
        <f t="shared" ref="S288:S289" si="86">IF(ISNA(INDEX($A$42:$U$235,MATCH($B288,$B$42:$B$235,0),19)),"",INDEX($A$42:$U$235,MATCH($B288,$B$42:$B$235,0),19))</f>
        <v>0</v>
      </c>
      <c r="T288" s="151">
        <f t="shared" ref="T288:T289" si="87">IF(ISNA(INDEX($A$42:$U$235,MATCH($B288,$B$42:$B$235,0),20)),"",INDEX($A$42:$U$235,MATCH($B288,$B$42:$B$235,0),20))</f>
        <v>0</v>
      </c>
      <c r="U288" s="151" t="str">
        <f t="shared" ref="U288:U289" si="88">IF(ISNA(INDEX($A$42:$U$235,MATCH($B288,$B$42:$B$235,0),21)),"",INDEX($A$42:$U$235,MATCH($B288,$B$42:$B$235,0),21))</f>
        <v>DD</v>
      </c>
      <c r="V288" s="1"/>
      <c r="W288" s="1"/>
      <c r="X288" s="1"/>
      <c r="Y288" s="1"/>
      <c r="Z288" s="1"/>
      <c r="AA288" s="1"/>
    </row>
    <row r="289">
      <c r="A289" s="89" t="str">
        <f t="shared" si="36"/>
        <v>VLR6821</v>
      </c>
      <c r="B289" s="63" t="s">
        <v>192</v>
      </c>
      <c r="C289" s="63"/>
      <c r="D289" s="63"/>
      <c r="E289" s="63"/>
      <c r="F289" s="63"/>
      <c r="G289" s="63"/>
      <c r="H289" s="63"/>
      <c r="I289" s="63"/>
      <c r="J289" s="150">
        <f t="shared" si="77"/>
        <v>4</v>
      </c>
      <c r="K289" s="150">
        <f t="shared" si="78"/>
        <v>0</v>
      </c>
      <c r="L289" s="150">
        <f t="shared" si="79"/>
        <v>0</v>
      </c>
      <c r="M289" s="150">
        <f t="shared" si="80"/>
        <v>2</v>
      </c>
      <c r="N289" s="69">
        <f t="shared" si="81"/>
        <v>0</v>
      </c>
      <c r="O289" s="69">
        <f t="shared" si="82"/>
        <v>2</v>
      </c>
      <c r="P289" s="69">
        <f t="shared" si="83"/>
        <v>6</v>
      </c>
      <c r="Q289" s="69">
        <f t="shared" si="84"/>
        <v>8</v>
      </c>
      <c r="R289" s="151" t="str">
        <f t="shared" si="85"/>
        <v>E</v>
      </c>
      <c r="S289" s="151">
        <f t="shared" si="86"/>
        <v>0</v>
      </c>
      <c r="T289" s="151">
        <f t="shared" si="87"/>
        <v>0</v>
      </c>
      <c r="U289" s="151" t="str">
        <f t="shared" si="88"/>
        <v>DD</v>
      </c>
      <c r="V289" s="1"/>
      <c r="W289" s="1"/>
      <c r="X289" s="1"/>
      <c r="Y289" s="1"/>
      <c r="Z289" s="1"/>
      <c r="AA289" s="1"/>
    </row>
    <row r="290">
      <c r="A290" s="81" t="s">
        <v>89</v>
      </c>
      <c r="B290" s="81"/>
      <c r="C290" s="81"/>
      <c r="D290" s="81"/>
      <c r="E290" s="81"/>
      <c r="F290" s="81"/>
      <c r="G290" s="81"/>
      <c r="H290" s="81"/>
      <c r="I290" s="81"/>
      <c r="J290" s="103">
        <f t="shared" ref="J290:Q290" si="89">SUM(J288:J289)</f>
        <v>7</v>
      </c>
      <c r="K290" s="103">
        <f t="shared" si="89"/>
        <v>2</v>
      </c>
      <c r="L290" s="103">
        <f t="shared" si="89"/>
        <v>1</v>
      </c>
      <c r="M290" s="103">
        <f t="shared" si="89"/>
        <v>2</v>
      </c>
      <c r="N290" s="85">
        <f t="shared" si="89"/>
        <v>0</v>
      </c>
      <c r="O290" s="85">
        <f t="shared" si="89"/>
        <v>5</v>
      </c>
      <c r="P290" s="85">
        <f t="shared" si="89"/>
        <v>9</v>
      </c>
      <c r="Q290" s="85">
        <f t="shared" si="89"/>
        <v>14</v>
      </c>
      <c r="R290" s="81">
        <f>COUNTIF(R288:R289,"E")</f>
        <v>2</v>
      </c>
      <c r="S290" s="81">
        <f>COUNTIF(S288:S289,"C")</f>
        <v>0</v>
      </c>
      <c r="T290" s="81">
        <f>COUNTIF(T288:T289,"VP")</f>
        <v>0</v>
      </c>
      <c r="U290" s="74">
        <f>COUNTA(U288:U289)</f>
        <v>2</v>
      </c>
      <c r="V290" s="12"/>
      <c r="W290" s="12"/>
      <c r="X290" s="12"/>
      <c r="Y290" s="12"/>
      <c r="Z290" s="12"/>
      <c r="AA290" s="12"/>
    </row>
    <row r="291">
      <c r="A291" s="106" t="s">
        <v>225</v>
      </c>
      <c r="B291" s="106"/>
      <c r="C291" s="106"/>
      <c r="D291" s="106"/>
      <c r="E291" s="106"/>
      <c r="F291" s="106"/>
      <c r="G291" s="106"/>
      <c r="H291" s="106"/>
      <c r="I291" s="106"/>
      <c r="J291" s="103">
        <f t="shared" ref="J291:U291" si="90">SUM(J286,J290)</f>
        <v>37</v>
      </c>
      <c r="K291" s="103">
        <f t="shared" si="90"/>
        <v>11</v>
      </c>
      <c r="L291" s="103">
        <f t="shared" si="90"/>
        <v>5</v>
      </c>
      <c r="M291" s="103">
        <f t="shared" si="90"/>
        <v>14</v>
      </c>
      <c r="N291" s="85">
        <f t="shared" si="90"/>
        <v>0</v>
      </c>
      <c r="O291" s="85">
        <f t="shared" si="90"/>
        <v>30</v>
      </c>
      <c r="P291" s="85">
        <f t="shared" si="90"/>
        <v>38</v>
      </c>
      <c r="Q291" s="85">
        <f t="shared" si="90"/>
        <v>68</v>
      </c>
      <c r="R291" s="103">
        <f t="shared" si="90"/>
        <v>10</v>
      </c>
      <c r="S291" s="103">
        <f t="shared" si="90"/>
        <v>0</v>
      </c>
      <c r="T291" s="103">
        <f t="shared" si="90"/>
        <v>3</v>
      </c>
      <c r="U291" s="103">
        <f t="shared" si="90"/>
        <v>13</v>
      </c>
      <c r="V291" s="1"/>
      <c r="W291" s="1"/>
      <c r="X291" s="1"/>
      <c r="Y291" s="1"/>
      <c r="Z291" s="1"/>
      <c r="AA291" s="1"/>
    </row>
    <row r="292">
      <c r="A292" s="108" t="s">
        <v>226</v>
      </c>
      <c r="B292" s="109"/>
      <c r="C292" s="109"/>
      <c r="D292" s="109"/>
      <c r="E292" s="109"/>
      <c r="F292" s="109"/>
      <c r="G292" s="109"/>
      <c r="H292" s="109"/>
      <c r="I292" s="109"/>
      <c r="J292" s="110"/>
      <c r="K292" s="103">
        <f t="shared" ref="K292:Q292" si="91">K286*14+K290*12</f>
        <v>150</v>
      </c>
      <c r="L292" s="103">
        <f t="shared" si="91"/>
        <v>68</v>
      </c>
      <c r="M292" s="103">
        <f t="shared" si="91"/>
        <v>192</v>
      </c>
      <c r="N292" s="85">
        <f t="shared" si="91"/>
        <v>0</v>
      </c>
      <c r="O292" s="85">
        <f t="shared" si="91"/>
        <v>410</v>
      </c>
      <c r="P292" s="85">
        <f t="shared" si="91"/>
        <v>514</v>
      </c>
      <c r="Q292" s="85">
        <f t="shared" si="91"/>
        <v>924</v>
      </c>
      <c r="R292" s="156"/>
      <c r="S292" s="157"/>
      <c r="T292" s="157"/>
      <c r="U292" s="158"/>
    </row>
    <row r="293">
      <c r="A293" s="112"/>
      <c r="B293" s="113"/>
      <c r="C293" s="113"/>
      <c r="D293" s="113"/>
      <c r="E293" s="113"/>
      <c r="F293" s="113"/>
      <c r="G293" s="113"/>
      <c r="H293" s="113"/>
      <c r="I293" s="113"/>
      <c r="J293" s="114"/>
      <c r="K293" s="115">
        <f>SUM(K292:N292)</f>
        <v>410</v>
      </c>
      <c r="L293" s="116"/>
      <c r="M293" s="116"/>
      <c r="N293" s="117"/>
      <c r="O293" s="115">
        <f>SUM(O292:P292)</f>
        <v>924</v>
      </c>
      <c r="P293" s="116"/>
      <c r="Q293" s="117"/>
      <c r="R293" s="159"/>
      <c r="S293" s="160"/>
      <c r="T293" s="160"/>
      <c r="U293" s="161"/>
    </row>
    <row r="294" s="1" customFormat="1">
      <c r="A294" s="146" t="s">
        <v>227</v>
      </c>
      <c r="B294" s="146"/>
      <c r="C294" s="146"/>
      <c r="D294" s="146"/>
      <c r="E294" s="146"/>
      <c r="F294" s="146"/>
      <c r="G294" s="146"/>
      <c r="H294" s="146"/>
      <c r="I294" s="146"/>
      <c r="J294" s="146"/>
      <c r="K294" s="118">
        <f>U291/SUM(U56,U73,U90,U110,U128,U143)</f>
        <v>0.21666666666666667</v>
      </c>
      <c r="L294" s="119"/>
      <c r="M294" s="119"/>
      <c r="N294" s="119"/>
      <c r="O294" s="119"/>
      <c r="P294" s="119"/>
      <c r="Q294" s="119"/>
      <c r="R294" s="119"/>
      <c r="S294" s="119"/>
      <c r="T294" s="119"/>
      <c r="U294" s="120"/>
    </row>
    <row r="295">
      <c r="A295" s="162" t="s">
        <v>241</v>
      </c>
      <c r="B295" s="163"/>
      <c r="C295" s="163"/>
      <c r="D295" s="163"/>
      <c r="E295" s="163"/>
      <c r="F295" s="163"/>
      <c r="G295" s="163"/>
      <c r="H295" s="163"/>
      <c r="I295" s="163"/>
      <c r="J295" s="164"/>
      <c r="K295" s="118">
        <f>K293/(SUM(O56,O73,O90,O110,O128)*14+O143*12)</f>
        <v>0.1972101972101972</v>
      </c>
      <c r="L295" s="119"/>
      <c r="M295" s="119"/>
      <c r="N295" s="119"/>
      <c r="O295" s="119"/>
      <c r="P295" s="119"/>
      <c r="Q295" s="119"/>
      <c r="R295" s="119"/>
      <c r="S295" s="119"/>
      <c r="T295" s="119"/>
      <c r="U295" s="120"/>
    </row>
    <row r="296" s="1" customFormat="1">
      <c r="A296" s="2"/>
      <c r="B296" s="2"/>
      <c r="C296" s="2"/>
      <c r="D296" s="2"/>
      <c r="E296" s="2"/>
      <c r="F296" s="2"/>
      <c r="G296" s="2"/>
      <c r="H296" s="2"/>
      <c r="I296" s="2"/>
      <c r="J296" s="2"/>
      <c r="K296" s="125"/>
      <c r="L296" s="125"/>
      <c r="M296" s="125"/>
      <c r="N296" s="125"/>
      <c r="O296" s="125"/>
      <c r="P296" s="125"/>
      <c r="Q296" s="125"/>
      <c r="R296" s="125"/>
      <c r="S296" s="125"/>
      <c r="T296" s="125"/>
      <c r="U296" s="125"/>
    </row>
    <row r="297" s="1" customFormat="1">
      <c r="A297" s="2"/>
      <c r="B297" s="2"/>
      <c r="C297" s="2"/>
      <c r="D297" s="2"/>
      <c r="E297" s="2"/>
      <c r="F297" s="2"/>
      <c r="G297" s="2"/>
      <c r="H297" s="2"/>
      <c r="I297" s="2"/>
      <c r="J297" s="2"/>
      <c r="K297" s="125"/>
      <c r="L297" s="125"/>
      <c r="M297" s="125"/>
      <c r="N297" s="125"/>
      <c r="O297" s="125"/>
      <c r="P297" s="125"/>
      <c r="Q297" s="125"/>
      <c r="R297" s="125"/>
      <c r="S297" s="125"/>
      <c r="T297" s="125"/>
      <c r="U297" s="125"/>
    </row>
    <row r="298" s="1" customFormat="1">
      <c r="A298" s="2"/>
      <c r="B298" s="2"/>
      <c r="C298" s="2"/>
      <c r="D298" s="2"/>
      <c r="E298" s="2"/>
      <c r="F298" s="2"/>
      <c r="G298" s="2"/>
      <c r="H298" s="2"/>
      <c r="I298" s="2"/>
      <c r="J298" s="2"/>
      <c r="K298" s="125"/>
      <c r="L298" s="125"/>
      <c r="M298" s="125"/>
      <c r="N298" s="125"/>
      <c r="O298" s="125"/>
      <c r="P298" s="125"/>
      <c r="Q298" s="125"/>
      <c r="R298" s="125"/>
      <c r="S298" s="125"/>
      <c r="T298" s="125"/>
      <c r="U298" s="125"/>
    </row>
    <row r="299" s="1" customFormat="1">
      <c r="A299" s="2"/>
      <c r="B299" s="2"/>
      <c r="C299" s="2"/>
      <c r="D299" s="2"/>
      <c r="E299" s="2"/>
      <c r="F299" s="2"/>
      <c r="G299" s="2"/>
      <c r="H299" s="2"/>
      <c r="I299" s="2"/>
      <c r="J299" s="2"/>
      <c r="K299" s="125"/>
      <c r="L299" s="125"/>
      <c r="M299" s="125"/>
      <c r="N299" s="125"/>
      <c r="O299" s="125"/>
      <c r="P299" s="125"/>
      <c r="Q299" s="125"/>
      <c r="R299" s="125"/>
      <c r="S299" s="125"/>
      <c r="T299" s="125"/>
      <c r="U299" s="125"/>
    </row>
    <row r="300" s="1" customFormat="1">
      <c r="A300" s="2"/>
      <c r="B300" s="2"/>
      <c r="C300" s="2"/>
      <c r="D300" s="2"/>
      <c r="E300" s="2"/>
      <c r="F300" s="2"/>
      <c r="G300" s="2"/>
      <c r="H300" s="2"/>
      <c r="I300" s="2"/>
      <c r="J300" s="2"/>
      <c r="K300" s="125"/>
      <c r="L300" s="125"/>
      <c r="M300" s="125"/>
      <c r="N300" s="125"/>
      <c r="O300" s="125"/>
      <c r="P300" s="125"/>
      <c r="Q300" s="125"/>
      <c r="R300" s="125"/>
      <c r="S300" s="125"/>
      <c r="T300" s="125"/>
      <c r="U300" s="125"/>
    </row>
    <row r="301" s="1" customFormat="1">
      <c r="A301" s="2"/>
      <c r="B301" s="2"/>
      <c r="C301" s="2"/>
      <c r="D301" s="2"/>
      <c r="E301" s="2"/>
      <c r="F301" s="2"/>
      <c r="G301" s="2"/>
      <c r="H301" s="2"/>
      <c r="I301" s="2"/>
      <c r="J301" s="2"/>
      <c r="K301" s="125"/>
      <c r="L301" s="125"/>
      <c r="M301" s="125"/>
      <c r="N301" s="125"/>
      <c r="O301" s="125"/>
      <c r="P301" s="125"/>
      <c r="Q301" s="125"/>
      <c r="R301" s="125"/>
      <c r="S301" s="125"/>
      <c r="T301" s="125"/>
      <c r="U301" s="125"/>
    </row>
    <row r="302" s="1" customFormat="1">
      <c r="A302" s="2"/>
      <c r="B302" s="2"/>
      <c r="C302" s="2"/>
      <c r="D302" s="2"/>
      <c r="E302" s="2"/>
      <c r="F302" s="2"/>
      <c r="G302" s="2"/>
      <c r="H302" s="2"/>
      <c r="I302" s="2"/>
      <c r="J302" s="2"/>
      <c r="K302" s="125"/>
      <c r="L302" s="125"/>
      <c r="M302" s="125"/>
      <c r="N302" s="125"/>
      <c r="O302" s="125"/>
      <c r="P302" s="125"/>
      <c r="Q302" s="125"/>
      <c r="R302" s="125"/>
      <c r="S302" s="125"/>
      <c r="T302" s="125"/>
      <c r="U302" s="125"/>
    </row>
    <row r="303" s="1" customFormat="1">
      <c r="A303" s="2"/>
      <c r="B303" s="2"/>
      <c r="C303" s="2"/>
      <c r="D303" s="2"/>
      <c r="E303" s="2"/>
      <c r="F303" s="2"/>
      <c r="G303" s="2"/>
      <c r="H303" s="2"/>
      <c r="I303" s="2"/>
      <c r="J303" s="2"/>
      <c r="K303" s="125"/>
      <c r="L303" s="125"/>
      <c r="M303" s="125"/>
      <c r="N303" s="125"/>
      <c r="O303" s="125"/>
      <c r="P303" s="125"/>
      <c r="Q303" s="125"/>
      <c r="R303" s="125"/>
      <c r="S303" s="125"/>
      <c r="T303" s="125"/>
      <c r="U303" s="125"/>
    </row>
    <row r="304" s="1" customFormat="1">
      <c r="A304" s="2"/>
      <c r="B304" s="2"/>
      <c r="C304" s="2"/>
      <c r="D304" s="2"/>
      <c r="E304" s="2"/>
      <c r="F304" s="2"/>
      <c r="G304" s="2"/>
      <c r="H304" s="2"/>
      <c r="I304" s="2"/>
      <c r="J304" s="2"/>
      <c r="K304" s="125"/>
      <c r="L304" s="125"/>
      <c r="M304" s="125"/>
      <c r="N304" s="125"/>
      <c r="O304" s="125"/>
      <c r="P304" s="125"/>
      <c r="Q304" s="125"/>
      <c r="R304" s="125"/>
      <c r="S304" s="125"/>
      <c r="T304" s="125"/>
      <c r="U304" s="125"/>
    </row>
    <row r="305" s="1" customFormat="1">
      <c r="A305" s="2"/>
      <c r="B305" s="2"/>
      <c r="C305" s="2"/>
      <c r="D305" s="2"/>
      <c r="E305" s="2"/>
      <c r="F305" s="2"/>
      <c r="G305" s="2"/>
      <c r="H305" s="2"/>
      <c r="I305" s="2"/>
      <c r="J305" s="2"/>
      <c r="K305" s="125"/>
      <c r="L305" s="125"/>
      <c r="M305" s="125"/>
      <c r="N305" s="125"/>
      <c r="O305" s="125"/>
      <c r="P305" s="125"/>
      <c r="Q305" s="125"/>
      <c r="R305" s="125"/>
      <c r="S305" s="125"/>
      <c r="T305" s="125"/>
      <c r="U305" s="125"/>
    </row>
    <row r="306">
      <c r="A306" s="52" t="s">
        <v>243</v>
      </c>
      <c r="B306" s="53"/>
      <c r="C306" s="53"/>
      <c r="D306" s="53"/>
      <c r="E306" s="53"/>
      <c r="F306" s="53"/>
      <c r="G306" s="53"/>
      <c r="H306" s="53"/>
      <c r="I306" s="53"/>
      <c r="J306" s="53"/>
      <c r="K306" s="53"/>
      <c r="L306" s="53"/>
      <c r="M306" s="53"/>
      <c r="N306" s="53"/>
      <c r="O306" s="53"/>
      <c r="P306" s="53"/>
      <c r="Q306" s="53"/>
      <c r="R306" s="53"/>
      <c r="S306" s="53"/>
      <c r="T306" s="53"/>
      <c r="U306" s="54"/>
    </row>
    <row r="307" s="1" customFormat="1">
      <c r="A307" s="60"/>
      <c r="B307" s="61"/>
      <c r="C307" s="61"/>
      <c r="D307" s="61"/>
      <c r="E307" s="61"/>
      <c r="F307" s="61"/>
      <c r="G307" s="61"/>
      <c r="H307" s="61"/>
      <c r="I307" s="61"/>
      <c r="J307" s="61"/>
      <c r="K307" s="61"/>
      <c r="L307" s="61"/>
      <c r="M307" s="61"/>
      <c r="N307" s="61"/>
      <c r="O307" s="61"/>
      <c r="P307" s="61"/>
      <c r="Q307" s="61"/>
      <c r="R307" s="61"/>
      <c r="S307" s="61"/>
      <c r="T307" s="61"/>
      <c r="U307" s="62"/>
    </row>
    <row r="308">
      <c r="A308" s="81" t="s">
        <v>50</v>
      </c>
      <c r="B308" s="81" t="s">
        <v>51</v>
      </c>
      <c r="C308" s="81"/>
      <c r="D308" s="81"/>
      <c r="E308" s="81"/>
      <c r="F308" s="81"/>
      <c r="G308" s="81"/>
      <c r="H308" s="81"/>
      <c r="I308" s="81"/>
      <c r="J308" s="43" t="s">
        <v>52</v>
      </c>
      <c r="K308" s="33" t="s">
        <v>53</v>
      </c>
      <c r="L308" s="35"/>
      <c r="M308" s="35"/>
      <c r="N308" s="34"/>
      <c r="O308" s="33" t="s">
        <v>54</v>
      </c>
      <c r="P308" s="35"/>
      <c r="Q308" s="34"/>
      <c r="R308" s="33" t="s">
        <v>55</v>
      </c>
      <c r="S308" s="35"/>
      <c r="T308" s="34"/>
      <c r="U308" s="43" t="s">
        <v>56</v>
      </c>
    </row>
    <row r="309" s="1" customFormat="1">
      <c r="A309" s="81"/>
      <c r="B309" s="81"/>
      <c r="C309" s="81"/>
      <c r="D309" s="81"/>
      <c r="E309" s="81"/>
      <c r="F309" s="81"/>
      <c r="G309" s="81"/>
      <c r="H309" s="81"/>
      <c r="I309" s="81"/>
      <c r="J309" s="43"/>
      <c r="K309" s="38"/>
      <c r="L309" s="40"/>
      <c r="M309" s="40"/>
      <c r="N309" s="39"/>
      <c r="O309" s="38"/>
      <c r="P309" s="40"/>
      <c r="Q309" s="39"/>
      <c r="R309" s="38"/>
      <c r="S309" s="40"/>
      <c r="T309" s="39"/>
      <c r="U309" s="43"/>
    </row>
    <row r="310">
      <c r="A310" s="81"/>
      <c r="B310" s="81"/>
      <c r="C310" s="81"/>
      <c r="D310" s="81"/>
      <c r="E310" s="81"/>
      <c r="F310" s="81"/>
      <c r="G310" s="81"/>
      <c r="H310" s="81"/>
      <c r="I310" s="81"/>
      <c r="J310" s="43"/>
      <c r="K310" s="43" t="s">
        <v>57</v>
      </c>
      <c r="L310" s="43" t="s">
        <v>58</v>
      </c>
      <c r="M310" s="43" t="s">
        <v>59</v>
      </c>
      <c r="N310" s="43" t="s">
        <v>60</v>
      </c>
      <c r="O310" s="43" t="s">
        <v>61</v>
      </c>
      <c r="P310" s="43" t="s">
        <v>40</v>
      </c>
      <c r="Q310" s="43" t="s">
        <v>62</v>
      </c>
      <c r="R310" s="43" t="s">
        <v>63</v>
      </c>
      <c r="S310" s="43" t="s">
        <v>57</v>
      </c>
      <c r="T310" s="43" t="s">
        <v>64</v>
      </c>
      <c r="U310" s="43"/>
    </row>
    <row r="311">
      <c r="A311" s="82" t="s">
        <v>239</v>
      </c>
      <c r="B311" s="83"/>
      <c r="C311" s="83"/>
      <c r="D311" s="83"/>
      <c r="E311" s="83"/>
      <c r="F311" s="83"/>
      <c r="G311" s="83"/>
      <c r="H311" s="83"/>
      <c r="I311" s="83"/>
      <c r="J311" s="83"/>
      <c r="K311" s="83"/>
      <c r="L311" s="83"/>
      <c r="M311" s="83"/>
      <c r="N311" s="83"/>
      <c r="O311" s="83"/>
      <c r="P311" s="83"/>
      <c r="Q311" s="83"/>
      <c r="R311" s="83"/>
      <c r="S311" s="83"/>
      <c r="T311" s="83"/>
      <c r="U311" s="84"/>
    </row>
    <row r="312" ht="15.75" customHeight="1">
      <c r="A312" s="89" t="str">
        <f t="shared" ref="A307:A370" si="92">IF(ISNA(INDEX($A$42:$U$235,MATCH($B312,$B$42:$B$235,0),1)),"",INDEX($A$42:$U$235,MATCH($B312,$B$42:$B$235,0),1))</f>
        <v>VLR1801</v>
      </c>
      <c r="B312" s="63" t="s">
        <v>74</v>
      </c>
      <c r="C312" s="63"/>
      <c r="D312" s="63"/>
      <c r="E312" s="63"/>
      <c r="F312" s="63"/>
      <c r="G312" s="63"/>
      <c r="H312" s="63"/>
      <c r="I312" s="63"/>
      <c r="J312" s="150">
        <f t="shared" ref="J312:J337" si="93">IF(ISNA(INDEX($A$42:$U$235,MATCH($B312,$B$42:$B$235,0),10)),"",INDEX($A$42:$U$235,MATCH($B312,$B$42:$B$235,0),10))</f>
        <v>6</v>
      </c>
      <c r="K312" s="150">
        <f t="shared" ref="K312:K337" si="94">IF(ISNA(INDEX($A$42:$U$235,MATCH($B312,$B$42:$B$235,0),11)),"",INDEX($A$42:$U$235,MATCH($B312,$B$42:$B$235,0),11))</f>
        <v>1</v>
      </c>
      <c r="L312" s="150">
        <f t="shared" ref="L312:L337" si="95">IF(ISNA(INDEX($A$42:$U$235,MATCH($B312,$B$42:$B$235,0),12)),"",INDEX($A$42:$U$235,MATCH($B312,$B$42:$B$235,0),12))</f>
        <v>0</v>
      </c>
      <c r="M312" s="150">
        <f t="shared" ref="M312:M337" si="96">IF(ISNA(INDEX($A$42:$U$235,MATCH($B312,$B$42:$B$235,0),13)),"",INDEX($A$42:$U$235,MATCH($B312,$B$42:$B$235,0),13))</f>
        <v>4</v>
      </c>
      <c r="N312" s="69">
        <f t="shared" ref="N312:N337" si="97">IF(ISNA(INDEX($A$42:$U$235,MATCH($B312,$B$42:$B$235,0),14)),"",INDEX($A$42:$U$235,MATCH($B312,$B$42:$B$235,0),14))</f>
        <v>0.5</v>
      </c>
      <c r="O312" s="69">
        <f t="shared" ref="O312:O337" si="98">IF(ISNA(INDEX($A$42:$U$235,MATCH($B312,$B$42:$B$235,0),15)),"",INDEX($A$42:$U$235,MATCH($B312,$B$42:$B$235,0),15))</f>
        <v>5.5</v>
      </c>
      <c r="P312" s="69">
        <f t="shared" ref="P312:P337" si="99">IF(ISNA(INDEX($A$42:$U$235,MATCH($B312,$B$42:$B$235,0),16)),"",INDEX($A$42:$U$235,MATCH($B312,$B$42:$B$235,0),16))</f>
        <v>5.5</v>
      </c>
      <c r="Q312" s="69">
        <f t="shared" ref="Q312:Q337" si="100">IF(ISNA(INDEX($A$42:$U$235,MATCH($B312,$B$42:$B$235,0),17)),"",INDEX($A$42:$U$235,MATCH($B312,$B$42:$B$235,0),17))</f>
        <v>11</v>
      </c>
      <c r="R312" s="151" t="str">
        <f t="shared" ref="R312:R337" si="101">IF(ISNA(INDEX($A$42:$U$235,MATCH($B312,$B$42:$B$235,0),18)),"",INDEX($A$42:$U$235,MATCH($B312,$B$42:$B$235,0),18))</f>
        <v>E</v>
      </c>
      <c r="S312" s="151">
        <f t="shared" ref="S312:S337" si="102">IF(ISNA(INDEX($A$42:$U$235,MATCH($B312,$B$42:$B$235,0),19)),"",INDEX($A$42:$U$235,MATCH($B312,$B$42:$B$235,0),19))</f>
        <v>0</v>
      </c>
      <c r="T312" s="151">
        <f t="shared" ref="T312:T337" si="103">IF(ISNA(INDEX($A$42:$U$235,MATCH($B312,$B$42:$B$235,0),20)),"",INDEX($A$42:$U$235,MATCH($B312,$B$42:$B$235,0),20))</f>
        <v>0</v>
      </c>
      <c r="U312" s="151" t="str">
        <f t="shared" ref="U312:U337" si="104">IF(ISNA(INDEX($A$42:$U$235,MATCH($B312,$B$42:$B$235,0),21)),"",INDEX($A$42:$U$235,MATCH($B312,$B$42:$B$235,0),21))</f>
        <v>DS</v>
      </c>
    </row>
    <row r="313" ht="15.75" customHeight="1">
      <c r="A313" s="89" t="str">
        <f t="shared" si="92"/>
        <v>VLR1809</v>
      </c>
      <c r="B313" s="63" t="s">
        <v>77</v>
      </c>
      <c r="C313" s="63"/>
      <c r="D313" s="63"/>
      <c r="E313" s="63"/>
      <c r="F313" s="63"/>
      <c r="G313" s="63"/>
      <c r="H313" s="63"/>
      <c r="I313" s="63"/>
      <c r="J313" s="150">
        <f t="shared" si="93"/>
        <v>2</v>
      </c>
      <c r="K313" s="150">
        <f t="shared" si="94"/>
        <v>0</v>
      </c>
      <c r="L313" s="150">
        <f t="shared" si="95"/>
        <v>0</v>
      </c>
      <c r="M313" s="150">
        <f t="shared" si="96"/>
        <v>0</v>
      </c>
      <c r="N313" s="69">
        <f t="shared" si="97"/>
        <v>0.5</v>
      </c>
      <c r="O313" s="69">
        <f t="shared" si="98"/>
        <v>0.5</v>
      </c>
      <c r="P313" s="69">
        <f t="shared" si="99"/>
        <v>3.5</v>
      </c>
      <c r="Q313" s="69">
        <f t="shared" si="100"/>
        <v>4</v>
      </c>
      <c r="R313" s="151">
        <f t="shared" si="101"/>
        <v>0</v>
      </c>
      <c r="S313" s="151">
        <f t="shared" si="102"/>
        <v>0</v>
      </c>
      <c r="T313" s="151" t="str">
        <f t="shared" si="103"/>
        <v>VP</v>
      </c>
      <c r="U313" s="151" t="str">
        <f t="shared" si="104"/>
        <v>DS</v>
      </c>
    </row>
    <row r="314" ht="15.75" customHeight="1">
      <c r="A314" s="89" t="str">
        <f t="shared" si="92"/>
        <v>VLR2816</v>
      </c>
      <c r="B314" s="63" t="s">
        <v>98</v>
      </c>
      <c r="C314" s="63"/>
      <c r="D314" s="63"/>
      <c r="E314" s="63"/>
      <c r="F314" s="63"/>
      <c r="G314" s="63"/>
      <c r="H314" s="63"/>
      <c r="I314" s="63"/>
      <c r="J314" s="150">
        <f t="shared" si="93"/>
        <v>4</v>
      </c>
      <c r="K314" s="150">
        <f t="shared" si="94"/>
        <v>2</v>
      </c>
      <c r="L314" s="150">
        <f t="shared" si="95"/>
        <v>0</v>
      </c>
      <c r="M314" s="150">
        <f t="shared" si="96"/>
        <v>2</v>
      </c>
      <c r="N314" s="69">
        <f t="shared" si="97"/>
        <v>0.5</v>
      </c>
      <c r="O314" s="69">
        <f t="shared" si="98"/>
        <v>4.5</v>
      </c>
      <c r="P314" s="69">
        <f t="shared" si="99"/>
        <v>2.5</v>
      </c>
      <c r="Q314" s="69">
        <f t="shared" si="100"/>
        <v>7</v>
      </c>
      <c r="R314" s="151" t="str">
        <f t="shared" si="101"/>
        <v>E</v>
      </c>
      <c r="S314" s="151">
        <f t="shared" si="102"/>
        <v>0</v>
      </c>
      <c r="T314" s="151">
        <f t="shared" si="103"/>
        <v>0</v>
      </c>
      <c r="U314" s="151" t="str">
        <f t="shared" si="104"/>
        <v>DS</v>
      </c>
    </row>
    <row r="315" ht="15.75" customHeight="1">
      <c r="A315" s="89" t="str">
        <f t="shared" si="92"/>
        <v>VLR2817</v>
      </c>
      <c r="B315" s="63" t="s">
        <v>100</v>
      </c>
      <c r="C315" s="63"/>
      <c r="D315" s="63"/>
      <c r="E315" s="63"/>
      <c r="F315" s="63"/>
      <c r="G315" s="63"/>
      <c r="H315" s="63"/>
      <c r="I315" s="63"/>
      <c r="J315" s="150">
        <f t="shared" si="93"/>
        <v>2</v>
      </c>
      <c r="K315" s="150">
        <f t="shared" si="94"/>
        <v>0</v>
      </c>
      <c r="L315" s="150">
        <f t="shared" si="95"/>
        <v>0</v>
      </c>
      <c r="M315" s="150">
        <f t="shared" si="96"/>
        <v>0</v>
      </c>
      <c r="N315" s="69">
        <f t="shared" si="97"/>
        <v>0.5</v>
      </c>
      <c r="O315" s="69">
        <f t="shared" si="98"/>
        <v>0.5</v>
      </c>
      <c r="P315" s="69">
        <f t="shared" si="99"/>
        <v>3.5</v>
      </c>
      <c r="Q315" s="69">
        <f t="shared" si="100"/>
        <v>4</v>
      </c>
      <c r="R315" s="151">
        <f t="shared" si="101"/>
        <v>0</v>
      </c>
      <c r="S315" s="151">
        <f t="shared" si="102"/>
        <v>0</v>
      </c>
      <c r="T315" s="151" t="str">
        <f t="shared" si="103"/>
        <v>VP</v>
      </c>
      <c r="U315" s="151" t="str">
        <f t="shared" si="104"/>
        <v>DS</v>
      </c>
      <c r="V315" s="13"/>
      <c r="W315" s="13"/>
      <c r="X315" s="13"/>
      <c r="Y315" s="13"/>
      <c r="Z315" s="13"/>
      <c r="AA315" s="13"/>
    </row>
    <row r="316" s="1" customFormat="1" ht="15.75" customHeight="1">
      <c r="A316" s="89" t="str">
        <f t="shared" si="92"/>
        <v>VLR2819</v>
      </c>
      <c r="B316" s="63" t="s">
        <v>106</v>
      </c>
      <c r="C316" s="63"/>
      <c r="D316" s="63"/>
      <c r="E316" s="63"/>
      <c r="F316" s="63"/>
      <c r="G316" s="63"/>
      <c r="H316" s="63"/>
      <c r="I316" s="63"/>
      <c r="J316" s="150">
        <f t="shared" si="93"/>
        <v>2</v>
      </c>
      <c r="K316" s="150">
        <f t="shared" si="94"/>
        <v>0</v>
      </c>
      <c r="L316" s="150">
        <f t="shared" si="95"/>
        <v>0</v>
      </c>
      <c r="M316" s="150">
        <f t="shared" si="96"/>
        <v>2</v>
      </c>
      <c r="N316" s="69">
        <f t="shared" si="97"/>
        <v>0</v>
      </c>
      <c r="O316" s="69">
        <f t="shared" si="98"/>
        <v>2</v>
      </c>
      <c r="P316" s="69">
        <f t="shared" si="99"/>
        <v>2</v>
      </c>
      <c r="Q316" s="69">
        <f t="shared" si="100"/>
        <v>4</v>
      </c>
      <c r="R316" s="151">
        <f t="shared" si="101"/>
        <v>0</v>
      </c>
      <c r="S316" s="151">
        <f t="shared" si="102"/>
        <v>0</v>
      </c>
      <c r="T316" s="151" t="str">
        <f t="shared" si="103"/>
        <v>VP</v>
      </c>
      <c r="U316" s="151" t="str">
        <f t="shared" si="104"/>
        <v>DS</v>
      </c>
      <c r="V316" s="13"/>
      <c r="W316" s="13"/>
      <c r="X316" s="13"/>
      <c r="Y316" s="13"/>
      <c r="Z316" s="13"/>
      <c r="AA316" s="13"/>
    </row>
    <row r="317" s="1" customFormat="1" ht="15.75" customHeight="1">
      <c r="A317" s="89" t="str">
        <f t="shared" si="92"/>
        <v>VLR2805</v>
      </c>
      <c r="B317" s="63" t="s">
        <v>108</v>
      </c>
      <c r="C317" s="63"/>
      <c r="D317" s="63"/>
      <c r="E317" s="63"/>
      <c r="F317" s="63"/>
      <c r="G317" s="63"/>
      <c r="H317" s="63"/>
      <c r="I317" s="63"/>
      <c r="J317" s="150">
        <f t="shared" si="93"/>
        <v>4</v>
      </c>
      <c r="K317" s="150">
        <f t="shared" si="94"/>
        <v>0</v>
      </c>
      <c r="L317" s="150">
        <f t="shared" si="95"/>
        <v>2</v>
      </c>
      <c r="M317" s="150">
        <f t="shared" si="96"/>
        <v>2</v>
      </c>
      <c r="N317" s="69">
        <f t="shared" si="97"/>
        <v>0</v>
      </c>
      <c r="O317" s="69">
        <f t="shared" si="98"/>
        <v>4</v>
      </c>
      <c r="P317" s="69">
        <f t="shared" si="99"/>
        <v>3</v>
      </c>
      <c r="Q317" s="69">
        <f t="shared" si="100"/>
        <v>7</v>
      </c>
      <c r="R317" s="151" t="str">
        <f t="shared" si="101"/>
        <v>E</v>
      </c>
      <c r="S317" s="151">
        <f t="shared" si="102"/>
        <v>0</v>
      </c>
      <c r="T317" s="151">
        <f t="shared" si="103"/>
        <v>0</v>
      </c>
      <c r="U317" s="151" t="str">
        <f t="shared" si="104"/>
        <v>DS</v>
      </c>
      <c r="V317" s="13"/>
      <c r="W317" s="13"/>
      <c r="X317" s="13"/>
      <c r="Y317" s="13"/>
      <c r="Z317" s="13"/>
      <c r="AA317" s="13"/>
    </row>
    <row r="318" s="1" customFormat="1" ht="15.75" customHeight="1">
      <c r="A318" s="89" t="str">
        <f t="shared" si="92"/>
        <v>VLR3825</v>
      </c>
      <c r="B318" s="63" t="s">
        <v>117</v>
      </c>
      <c r="C318" s="63"/>
      <c r="D318" s="63"/>
      <c r="E318" s="63"/>
      <c r="F318" s="63"/>
      <c r="G318" s="63"/>
      <c r="H318" s="63"/>
      <c r="I318" s="63"/>
      <c r="J318" s="150">
        <f t="shared" si="93"/>
        <v>6</v>
      </c>
      <c r="K318" s="150">
        <f t="shared" si="94"/>
        <v>2</v>
      </c>
      <c r="L318" s="150">
        <f t="shared" si="95"/>
        <v>0</v>
      </c>
      <c r="M318" s="150">
        <f t="shared" si="96"/>
        <v>2</v>
      </c>
      <c r="N318" s="69">
        <f t="shared" si="97"/>
        <v>0.5</v>
      </c>
      <c r="O318" s="69">
        <f t="shared" si="98"/>
        <v>4.5</v>
      </c>
      <c r="P318" s="69">
        <f t="shared" si="99"/>
        <v>6.5</v>
      </c>
      <c r="Q318" s="69">
        <f t="shared" si="100"/>
        <v>11</v>
      </c>
      <c r="R318" s="151" t="str">
        <f t="shared" si="101"/>
        <v>E</v>
      </c>
      <c r="S318" s="151">
        <f t="shared" si="102"/>
        <v>0</v>
      </c>
      <c r="T318" s="151">
        <f t="shared" si="103"/>
        <v>0</v>
      </c>
      <c r="U318" s="151" t="str">
        <f t="shared" si="104"/>
        <v>DS</v>
      </c>
      <c r="V318" s="13"/>
      <c r="W318" s="13"/>
      <c r="X318" s="13"/>
      <c r="Y318" s="13"/>
      <c r="Z318" s="13"/>
      <c r="AA318" s="13"/>
    </row>
    <row r="319" s="1" customFormat="1" ht="15.75" customHeight="1">
      <c r="A319" s="89" t="str">
        <f t="shared" si="92"/>
        <v>VLR3821</v>
      </c>
      <c r="B319" s="63" t="s">
        <v>119</v>
      </c>
      <c r="C319" s="63"/>
      <c r="D319" s="63"/>
      <c r="E319" s="63"/>
      <c r="F319" s="63"/>
      <c r="G319" s="63"/>
      <c r="H319" s="63"/>
      <c r="I319" s="63"/>
      <c r="J319" s="150">
        <f t="shared" si="93"/>
        <v>2</v>
      </c>
      <c r="K319" s="150">
        <f t="shared" si="94"/>
        <v>0</v>
      </c>
      <c r="L319" s="150">
        <f t="shared" si="95"/>
        <v>0</v>
      </c>
      <c r="M319" s="150">
        <f t="shared" si="96"/>
        <v>0</v>
      </c>
      <c r="N319" s="69">
        <f t="shared" si="97"/>
        <v>0.5</v>
      </c>
      <c r="O319" s="69">
        <f t="shared" si="98"/>
        <v>0.5</v>
      </c>
      <c r="P319" s="69">
        <f t="shared" si="99"/>
        <v>3.5</v>
      </c>
      <c r="Q319" s="69">
        <f t="shared" si="100"/>
        <v>4</v>
      </c>
      <c r="R319" s="151">
        <f t="shared" si="101"/>
        <v>0</v>
      </c>
      <c r="S319" s="151">
        <f t="shared" si="102"/>
        <v>0</v>
      </c>
      <c r="T319" s="151" t="str">
        <f t="shared" si="103"/>
        <v>VP</v>
      </c>
      <c r="U319" s="151" t="str">
        <f t="shared" si="104"/>
        <v>DS</v>
      </c>
      <c r="V319" s="13"/>
      <c r="W319" s="13"/>
      <c r="X319" s="13"/>
      <c r="Y319" s="13"/>
      <c r="Z319" s="13"/>
      <c r="AA319" s="13"/>
    </row>
    <row r="320" s="1" customFormat="1" ht="15.75" customHeight="1">
      <c r="A320" s="89" t="str">
        <f t="shared" si="92"/>
        <v>VLR3822</v>
      </c>
      <c r="B320" s="63" t="s">
        <v>127</v>
      </c>
      <c r="C320" s="63"/>
      <c r="D320" s="63"/>
      <c r="E320" s="63"/>
      <c r="F320" s="63"/>
      <c r="G320" s="63"/>
      <c r="H320" s="63"/>
      <c r="I320" s="63"/>
      <c r="J320" s="150">
        <f t="shared" si="93"/>
        <v>2</v>
      </c>
      <c r="K320" s="150">
        <f t="shared" si="94"/>
        <v>0</v>
      </c>
      <c r="L320" s="150">
        <f t="shared" si="95"/>
        <v>0</v>
      </c>
      <c r="M320" s="150">
        <f t="shared" si="96"/>
        <v>2</v>
      </c>
      <c r="N320" s="69">
        <f t="shared" si="97"/>
        <v>0</v>
      </c>
      <c r="O320" s="69">
        <f t="shared" si="98"/>
        <v>2</v>
      </c>
      <c r="P320" s="69">
        <f t="shared" si="99"/>
        <v>2</v>
      </c>
      <c r="Q320" s="69">
        <f t="shared" si="100"/>
        <v>4</v>
      </c>
      <c r="R320" s="151" t="str">
        <f t="shared" si="101"/>
        <v>E</v>
      </c>
      <c r="S320" s="151">
        <f t="shared" si="102"/>
        <v>0</v>
      </c>
      <c r="T320" s="151">
        <f t="shared" si="103"/>
        <v>0</v>
      </c>
      <c r="U320" s="151" t="str">
        <f t="shared" si="104"/>
        <v>DS</v>
      </c>
      <c r="V320" s="13"/>
      <c r="W320" s="13"/>
      <c r="X320" s="13"/>
      <c r="Y320" s="13"/>
      <c r="Z320" s="13"/>
      <c r="AA320" s="13"/>
    </row>
    <row r="321" s="1" customFormat="1" ht="15.75" customHeight="1">
      <c r="A321" s="89" t="str">
        <f t="shared" si="92"/>
        <v>VLR4814</v>
      </c>
      <c r="B321" s="63" t="s">
        <v>149</v>
      </c>
      <c r="C321" s="63"/>
      <c r="D321" s="63"/>
      <c r="E321" s="63"/>
      <c r="F321" s="63"/>
      <c r="G321" s="63"/>
      <c r="H321" s="63"/>
      <c r="I321" s="63"/>
      <c r="J321" s="150">
        <f t="shared" si="93"/>
        <v>3</v>
      </c>
      <c r="K321" s="150">
        <f t="shared" si="94"/>
        <v>0</v>
      </c>
      <c r="L321" s="150">
        <f t="shared" si="95"/>
        <v>0</v>
      </c>
      <c r="M321" s="150">
        <f t="shared" si="96"/>
        <v>3</v>
      </c>
      <c r="N321" s="69">
        <f t="shared" si="97"/>
        <v>0</v>
      </c>
      <c r="O321" s="69">
        <f t="shared" si="98"/>
        <v>3</v>
      </c>
      <c r="P321" s="69">
        <f t="shared" si="99"/>
        <v>2</v>
      </c>
      <c r="Q321" s="69">
        <f t="shared" si="100"/>
        <v>5</v>
      </c>
      <c r="R321" s="151">
        <f t="shared" si="101"/>
        <v>0</v>
      </c>
      <c r="S321" s="151">
        <f t="shared" si="102"/>
        <v>0</v>
      </c>
      <c r="T321" s="151" t="str">
        <f t="shared" si="103"/>
        <v>VP</v>
      </c>
      <c r="U321" s="151" t="str">
        <f t="shared" si="104"/>
        <v>DS</v>
      </c>
      <c r="V321" s="13"/>
      <c r="W321" s="13"/>
      <c r="X321" s="13"/>
      <c r="Y321" s="13"/>
      <c r="Z321" s="13"/>
      <c r="AA321" s="13"/>
    </row>
    <row r="322" s="1" customFormat="1" ht="15.75" customHeight="1">
      <c r="A322" s="89" t="str">
        <f t="shared" si="92"/>
        <v>VLR3824</v>
      </c>
      <c r="B322" s="63" t="s">
        <v>121</v>
      </c>
      <c r="C322" s="63"/>
      <c r="D322" s="63"/>
      <c r="E322" s="63"/>
      <c r="F322" s="63"/>
      <c r="G322" s="63"/>
      <c r="H322" s="63"/>
      <c r="I322" s="63"/>
      <c r="J322" s="150">
        <f t="shared" si="93"/>
        <v>3</v>
      </c>
      <c r="K322" s="150">
        <f t="shared" si="94"/>
        <v>1</v>
      </c>
      <c r="L322" s="150">
        <f t="shared" si="95"/>
        <v>0</v>
      </c>
      <c r="M322" s="150">
        <f t="shared" si="96"/>
        <v>1</v>
      </c>
      <c r="N322" s="69">
        <f t="shared" si="97"/>
        <v>0</v>
      </c>
      <c r="O322" s="69">
        <f t="shared" si="98"/>
        <v>2</v>
      </c>
      <c r="P322" s="69">
        <f t="shared" si="99"/>
        <v>3</v>
      </c>
      <c r="Q322" s="69">
        <f t="shared" si="100"/>
        <v>5</v>
      </c>
      <c r="R322" s="151">
        <f t="shared" si="101"/>
        <v>0</v>
      </c>
      <c r="S322" s="151">
        <f t="shared" si="102"/>
        <v>0</v>
      </c>
      <c r="T322" s="151" t="str">
        <f t="shared" si="103"/>
        <v>VP</v>
      </c>
      <c r="U322" s="151" t="str">
        <f t="shared" si="104"/>
        <v>DS</v>
      </c>
      <c r="V322" s="13"/>
      <c r="W322" s="13"/>
      <c r="X322" s="13"/>
      <c r="Y322" s="13"/>
      <c r="Z322" s="13"/>
      <c r="AA322" s="13"/>
    </row>
    <row r="323" s="1" customFormat="1" ht="15.75" customHeight="1">
      <c r="A323" s="89" t="str">
        <f t="shared" si="92"/>
        <v>VLR3818</v>
      </c>
      <c r="B323" s="63" t="s">
        <v>123</v>
      </c>
      <c r="C323" s="63"/>
      <c r="D323" s="63"/>
      <c r="E323" s="63"/>
      <c r="F323" s="63"/>
      <c r="G323" s="63"/>
      <c r="H323" s="63"/>
      <c r="I323" s="63"/>
      <c r="J323" s="150">
        <f t="shared" si="93"/>
        <v>4</v>
      </c>
      <c r="K323" s="150">
        <f t="shared" si="94"/>
        <v>0</v>
      </c>
      <c r="L323" s="150">
        <f t="shared" si="95"/>
        <v>2</v>
      </c>
      <c r="M323" s="150">
        <f t="shared" si="96"/>
        <v>2</v>
      </c>
      <c r="N323" s="69">
        <f t="shared" si="97"/>
        <v>0</v>
      </c>
      <c r="O323" s="69">
        <f t="shared" si="98"/>
        <v>4</v>
      </c>
      <c r="P323" s="69">
        <f t="shared" si="99"/>
        <v>3</v>
      </c>
      <c r="Q323" s="69">
        <f t="shared" si="100"/>
        <v>7</v>
      </c>
      <c r="R323" s="151" t="str">
        <f t="shared" si="101"/>
        <v>E</v>
      </c>
      <c r="S323" s="151">
        <f t="shared" si="102"/>
        <v>0</v>
      </c>
      <c r="T323" s="151">
        <f t="shared" si="103"/>
        <v>0</v>
      </c>
      <c r="U323" s="151" t="str">
        <f t="shared" si="104"/>
        <v>DS</v>
      </c>
      <c r="V323" s="13"/>
      <c r="W323" s="13"/>
      <c r="X323" s="13"/>
      <c r="Y323" s="13"/>
      <c r="Z323" s="13"/>
      <c r="AA323" s="13"/>
    </row>
    <row r="324" s="1" customFormat="1" ht="15.75" customHeight="1">
      <c r="A324" s="89" t="str">
        <f t="shared" si="92"/>
        <v>VLR3920</v>
      </c>
      <c r="B324" s="63" t="s">
        <v>125</v>
      </c>
      <c r="C324" s="63"/>
      <c r="D324" s="63"/>
      <c r="E324" s="63"/>
      <c r="F324" s="63"/>
      <c r="G324" s="63"/>
      <c r="H324" s="63"/>
      <c r="I324" s="63"/>
      <c r="J324" s="150">
        <f t="shared" si="93"/>
        <v>3</v>
      </c>
      <c r="K324" s="150">
        <f t="shared" si="94"/>
        <v>1</v>
      </c>
      <c r="L324" s="150">
        <f t="shared" si="95"/>
        <v>0</v>
      </c>
      <c r="M324" s="150">
        <f t="shared" si="96"/>
        <v>1</v>
      </c>
      <c r="N324" s="69">
        <f t="shared" si="97"/>
        <v>0</v>
      </c>
      <c r="O324" s="69">
        <f t="shared" si="98"/>
        <v>2</v>
      </c>
      <c r="P324" s="69">
        <f t="shared" si="99"/>
        <v>3</v>
      </c>
      <c r="Q324" s="69">
        <f t="shared" si="100"/>
        <v>5</v>
      </c>
      <c r="R324" s="151" t="str">
        <f t="shared" si="101"/>
        <v>E</v>
      </c>
      <c r="S324" s="151">
        <f t="shared" si="102"/>
        <v>0</v>
      </c>
      <c r="T324" s="151">
        <f t="shared" si="103"/>
        <v>0</v>
      </c>
      <c r="U324" s="151" t="str">
        <f t="shared" si="104"/>
        <v>DS</v>
      </c>
      <c r="V324" s="13"/>
      <c r="W324" s="13"/>
      <c r="X324" s="13"/>
      <c r="Y324" s="13"/>
      <c r="Z324" s="13"/>
      <c r="AA324" s="13"/>
    </row>
    <row r="325" s="1" customFormat="1" ht="15.75" customHeight="1">
      <c r="A325" s="89" t="str">
        <f t="shared" si="92"/>
        <v>VLX3880</v>
      </c>
      <c r="B325" s="63" t="s">
        <v>133</v>
      </c>
      <c r="C325" s="63"/>
      <c r="D325" s="63"/>
      <c r="E325" s="63"/>
      <c r="F325" s="63"/>
      <c r="G325" s="63"/>
      <c r="H325" s="63"/>
      <c r="I325" s="63"/>
      <c r="J325" s="150">
        <f t="shared" si="93"/>
        <v>3</v>
      </c>
      <c r="K325" s="150">
        <f t="shared" si="94"/>
        <v>1</v>
      </c>
      <c r="L325" s="150">
        <f t="shared" si="95"/>
        <v>0</v>
      </c>
      <c r="M325" s="150">
        <f t="shared" si="96"/>
        <v>1</v>
      </c>
      <c r="N325" s="69">
        <f t="shared" si="97"/>
        <v>0</v>
      </c>
      <c r="O325" s="69">
        <f t="shared" si="98"/>
        <v>2</v>
      </c>
      <c r="P325" s="69">
        <f t="shared" si="99"/>
        <v>3</v>
      </c>
      <c r="Q325" s="69">
        <f t="shared" si="100"/>
        <v>5</v>
      </c>
      <c r="R325" s="151">
        <f t="shared" si="101"/>
        <v>0</v>
      </c>
      <c r="S325" s="151">
        <f t="shared" si="102"/>
        <v>0</v>
      </c>
      <c r="T325" s="151" t="str">
        <f t="shared" si="103"/>
        <v>VP</v>
      </c>
      <c r="U325" s="151" t="str">
        <f t="shared" si="104"/>
        <v>DS</v>
      </c>
      <c r="V325" s="13"/>
      <c r="W325" s="13"/>
      <c r="X325" s="13"/>
      <c r="Y325" s="13"/>
      <c r="Z325" s="13"/>
      <c r="AA325" s="13"/>
    </row>
    <row r="326" s="1" customFormat="1" ht="15.75" customHeight="1">
      <c r="A326" s="89" t="str">
        <f t="shared" si="92"/>
        <v>VLR4807</v>
      </c>
      <c r="B326" s="63" t="s">
        <v>141</v>
      </c>
      <c r="C326" s="63"/>
      <c r="D326" s="63"/>
      <c r="E326" s="63"/>
      <c r="F326" s="63"/>
      <c r="G326" s="63"/>
      <c r="H326" s="63"/>
      <c r="I326" s="63"/>
      <c r="J326" s="150">
        <f t="shared" si="93"/>
        <v>5</v>
      </c>
      <c r="K326" s="150">
        <f t="shared" si="94"/>
        <v>2</v>
      </c>
      <c r="L326" s="150">
        <f t="shared" si="95"/>
        <v>0</v>
      </c>
      <c r="M326" s="150">
        <f t="shared" si="96"/>
        <v>2</v>
      </c>
      <c r="N326" s="69">
        <f t="shared" si="97"/>
        <v>0.5</v>
      </c>
      <c r="O326" s="69">
        <f t="shared" si="98"/>
        <v>4.5</v>
      </c>
      <c r="P326" s="69">
        <f t="shared" si="99"/>
        <v>4.5</v>
      </c>
      <c r="Q326" s="69">
        <f t="shared" si="100"/>
        <v>9</v>
      </c>
      <c r="R326" s="151" t="str">
        <f t="shared" si="101"/>
        <v>E</v>
      </c>
      <c r="S326" s="151">
        <f t="shared" si="102"/>
        <v>0</v>
      </c>
      <c r="T326" s="151">
        <f t="shared" si="103"/>
        <v>0</v>
      </c>
      <c r="U326" s="151" t="str">
        <f t="shared" si="104"/>
        <v>DS</v>
      </c>
      <c r="V326" s="13"/>
      <c r="W326" s="13"/>
      <c r="X326" s="13"/>
      <c r="Y326" s="13"/>
      <c r="Z326" s="13"/>
      <c r="AA326" s="13"/>
    </row>
    <row r="327" s="1" customFormat="1" ht="15.75" customHeight="1">
      <c r="A327" s="89" t="str">
        <f t="shared" si="92"/>
        <v>VLR4808</v>
      </c>
      <c r="B327" s="63" t="s">
        <v>143</v>
      </c>
      <c r="C327" s="63"/>
      <c r="D327" s="63"/>
      <c r="E327" s="63"/>
      <c r="F327" s="63"/>
      <c r="G327" s="63"/>
      <c r="H327" s="63"/>
      <c r="I327" s="63"/>
      <c r="J327" s="150">
        <f t="shared" si="93"/>
        <v>2</v>
      </c>
      <c r="K327" s="150">
        <f t="shared" si="94"/>
        <v>0</v>
      </c>
      <c r="L327" s="150">
        <f t="shared" si="95"/>
        <v>0</v>
      </c>
      <c r="M327" s="150">
        <f t="shared" si="96"/>
        <v>0</v>
      </c>
      <c r="N327" s="69">
        <f t="shared" si="97"/>
        <v>0.5</v>
      </c>
      <c r="O327" s="69">
        <f t="shared" si="98"/>
        <v>0.5</v>
      </c>
      <c r="P327" s="69">
        <f t="shared" si="99"/>
        <v>3.5</v>
      </c>
      <c r="Q327" s="69">
        <f t="shared" si="100"/>
        <v>4</v>
      </c>
      <c r="R327" s="151">
        <f t="shared" si="101"/>
        <v>0</v>
      </c>
      <c r="S327" s="151">
        <f t="shared" si="102"/>
        <v>0</v>
      </c>
      <c r="T327" s="151" t="str">
        <f t="shared" si="103"/>
        <v>VP</v>
      </c>
      <c r="U327" s="151" t="str">
        <f t="shared" si="104"/>
        <v>DS</v>
      </c>
      <c r="V327" s="13"/>
      <c r="W327" s="13"/>
      <c r="X327" s="13"/>
      <c r="Y327" s="13"/>
      <c r="Z327" s="13"/>
      <c r="AA327" s="13"/>
    </row>
    <row r="328" s="1" customFormat="1" ht="15.75" customHeight="1">
      <c r="A328" s="89" t="str">
        <f t="shared" si="92"/>
        <v>VLR4804</v>
      </c>
      <c r="B328" s="63" t="s">
        <v>147</v>
      </c>
      <c r="C328" s="63"/>
      <c r="D328" s="63"/>
      <c r="E328" s="63"/>
      <c r="F328" s="63"/>
      <c r="G328" s="63"/>
      <c r="H328" s="63"/>
      <c r="I328" s="63"/>
      <c r="J328" s="150">
        <f t="shared" si="93"/>
        <v>4</v>
      </c>
      <c r="K328" s="150">
        <f t="shared" si="94"/>
        <v>0</v>
      </c>
      <c r="L328" s="150">
        <f t="shared" si="95"/>
        <v>0</v>
      </c>
      <c r="M328" s="150">
        <f t="shared" si="96"/>
        <v>4</v>
      </c>
      <c r="N328" s="69">
        <f t="shared" si="97"/>
        <v>0</v>
      </c>
      <c r="O328" s="69">
        <f t="shared" si="98"/>
        <v>4</v>
      </c>
      <c r="P328" s="69">
        <f t="shared" si="99"/>
        <v>3</v>
      </c>
      <c r="Q328" s="69">
        <f t="shared" si="100"/>
        <v>7</v>
      </c>
      <c r="R328" s="151" t="str">
        <f t="shared" si="101"/>
        <v>E</v>
      </c>
      <c r="S328" s="151">
        <f t="shared" si="102"/>
        <v>0</v>
      </c>
      <c r="T328" s="151">
        <f t="shared" si="103"/>
        <v>0</v>
      </c>
      <c r="U328" s="151" t="str">
        <f t="shared" si="104"/>
        <v>DS</v>
      </c>
      <c r="V328" s="13"/>
      <c r="W328" s="13"/>
      <c r="X328" s="13"/>
      <c r="Y328" s="13"/>
      <c r="Z328" s="13"/>
      <c r="AA328" s="13"/>
    </row>
    <row r="329" s="1" customFormat="1" ht="15.75" customHeight="1">
      <c r="A329" s="89" t="str">
        <f t="shared" si="92"/>
        <v>VLR4813</v>
      </c>
      <c r="B329" s="63" t="s">
        <v>145</v>
      </c>
      <c r="C329" s="63"/>
      <c r="D329" s="63"/>
      <c r="E329" s="63"/>
      <c r="F329" s="63"/>
      <c r="G329" s="63"/>
      <c r="H329" s="63"/>
      <c r="I329" s="63"/>
      <c r="J329" s="150">
        <f t="shared" si="93"/>
        <v>3</v>
      </c>
      <c r="K329" s="150">
        <f t="shared" si="94"/>
        <v>1</v>
      </c>
      <c r="L329" s="150">
        <f t="shared" si="95"/>
        <v>0</v>
      </c>
      <c r="M329" s="150">
        <f t="shared" si="96"/>
        <v>1</v>
      </c>
      <c r="N329" s="69">
        <f t="shared" si="97"/>
        <v>0</v>
      </c>
      <c r="O329" s="69">
        <f t="shared" si="98"/>
        <v>2</v>
      </c>
      <c r="P329" s="69">
        <f t="shared" si="99"/>
        <v>3</v>
      </c>
      <c r="Q329" s="69">
        <f t="shared" si="100"/>
        <v>5</v>
      </c>
      <c r="R329" s="151">
        <f t="shared" si="101"/>
        <v>0</v>
      </c>
      <c r="S329" s="151">
        <f t="shared" si="102"/>
        <v>0</v>
      </c>
      <c r="T329" s="151" t="str">
        <f t="shared" si="103"/>
        <v>VP</v>
      </c>
      <c r="U329" s="151" t="str">
        <f t="shared" si="104"/>
        <v>DS</v>
      </c>
      <c r="V329" s="13"/>
      <c r="W329" s="13"/>
      <c r="X329" s="13"/>
      <c r="Y329" s="13"/>
      <c r="Z329" s="13"/>
      <c r="AA329" s="13"/>
    </row>
    <row r="330" s="1" customFormat="1" ht="15.75" customHeight="1">
      <c r="A330" s="89" t="str">
        <f t="shared" si="92"/>
        <v>VLR4815</v>
      </c>
      <c r="B330" s="63" t="s">
        <v>151</v>
      </c>
      <c r="C330" s="63"/>
      <c r="D330" s="63"/>
      <c r="E330" s="63"/>
      <c r="F330" s="63"/>
      <c r="G330" s="63"/>
      <c r="H330" s="63"/>
      <c r="I330" s="63"/>
      <c r="J330" s="150">
        <f t="shared" si="93"/>
        <v>3</v>
      </c>
      <c r="K330" s="150">
        <f t="shared" si="94"/>
        <v>0</v>
      </c>
      <c r="L330" s="150">
        <f t="shared" si="95"/>
        <v>0</v>
      </c>
      <c r="M330" s="150">
        <f t="shared" si="96"/>
        <v>0</v>
      </c>
      <c r="N330" s="69">
        <f t="shared" si="97"/>
        <v>0</v>
      </c>
      <c r="O330" s="69">
        <f t="shared" si="98"/>
        <v>0</v>
      </c>
      <c r="P330" s="69">
        <f t="shared" si="99"/>
        <v>5</v>
      </c>
      <c r="Q330" s="69">
        <f t="shared" si="100"/>
        <v>5</v>
      </c>
      <c r="R330" s="151">
        <f t="shared" si="101"/>
        <v>0</v>
      </c>
      <c r="S330" s="151" t="str">
        <f t="shared" si="102"/>
        <v>C</v>
      </c>
      <c r="T330" s="151">
        <f t="shared" si="103"/>
        <v>0</v>
      </c>
      <c r="U330" s="151" t="str">
        <f t="shared" si="104"/>
        <v>DS</v>
      </c>
      <c r="V330" s="13"/>
      <c r="W330" s="13"/>
      <c r="X330" s="13"/>
      <c r="Y330" s="13"/>
      <c r="Z330" s="13"/>
      <c r="AA330" s="13"/>
    </row>
    <row r="331" ht="15.75" customHeight="1">
      <c r="A331" s="89" t="str">
        <f t="shared" si="92"/>
        <v>VLX4880</v>
      </c>
      <c r="B331" s="63" t="s">
        <v>153</v>
      </c>
      <c r="C331" s="63"/>
      <c r="D331" s="63"/>
      <c r="E331" s="63"/>
      <c r="F331" s="63"/>
      <c r="G331" s="63"/>
      <c r="H331" s="63"/>
      <c r="I331" s="63"/>
      <c r="J331" s="150">
        <f t="shared" si="93"/>
        <v>3</v>
      </c>
      <c r="K331" s="150">
        <f t="shared" si="94"/>
        <v>1</v>
      </c>
      <c r="L331" s="150">
        <f t="shared" si="95"/>
        <v>0</v>
      </c>
      <c r="M331" s="150">
        <f t="shared" si="96"/>
        <v>2</v>
      </c>
      <c r="N331" s="69">
        <f t="shared" si="97"/>
        <v>0</v>
      </c>
      <c r="O331" s="69">
        <f t="shared" si="98"/>
        <v>3</v>
      </c>
      <c r="P331" s="69">
        <f t="shared" si="99"/>
        <v>2</v>
      </c>
      <c r="Q331" s="69">
        <f t="shared" si="100"/>
        <v>5</v>
      </c>
      <c r="R331" s="151" t="str">
        <f t="shared" si="101"/>
        <v>E</v>
      </c>
      <c r="S331" s="151">
        <f t="shared" si="102"/>
        <v>0</v>
      </c>
      <c r="T331" s="151">
        <f t="shared" si="103"/>
        <v>0</v>
      </c>
      <c r="U331" s="151" t="str">
        <f t="shared" si="104"/>
        <v>DS</v>
      </c>
      <c r="V331" s="13"/>
      <c r="W331" s="13"/>
      <c r="X331" s="13"/>
      <c r="Y331" s="13"/>
      <c r="Z331" s="13"/>
      <c r="AA331" s="13"/>
    </row>
    <row r="332" ht="15.75" customHeight="1">
      <c r="A332" s="89" t="str">
        <f t="shared" si="92"/>
        <v>VLR5818</v>
      </c>
      <c r="B332" s="63" t="s">
        <v>165</v>
      </c>
      <c r="C332" s="63"/>
      <c r="D332" s="63"/>
      <c r="E332" s="63"/>
      <c r="F332" s="63"/>
      <c r="G332" s="63"/>
      <c r="H332" s="63"/>
      <c r="I332" s="63"/>
      <c r="J332" s="150">
        <f t="shared" si="93"/>
        <v>5</v>
      </c>
      <c r="K332" s="150">
        <f t="shared" si="94"/>
        <v>2</v>
      </c>
      <c r="L332" s="150">
        <f t="shared" si="95"/>
        <v>0</v>
      </c>
      <c r="M332" s="150">
        <f t="shared" si="96"/>
        <v>2</v>
      </c>
      <c r="N332" s="69">
        <f t="shared" si="97"/>
        <v>0.5</v>
      </c>
      <c r="O332" s="69">
        <f t="shared" si="98"/>
        <v>4.5</v>
      </c>
      <c r="P332" s="69">
        <f t="shared" si="99"/>
        <v>4.5</v>
      </c>
      <c r="Q332" s="69">
        <f t="shared" si="100"/>
        <v>9</v>
      </c>
      <c r="R332" s="151" t="str">
        <f t="shared" si="101"/>
        <v>E</v>
      </c>
      <c r="S332" s="151">
        <f t="shared" si="102"/>
        <v>0</v>
      </c>
      <c r="T332" s="151">
        <f t="shared" si="103"/>
        <v>0</v>
      </c>
      <c r="U332" s="151" t="str">
        <f t="shared" si="104"/>
        <v>DS</v>
      </c>
      <c r="V332" s="13"/>
      <c r="W332" s="13"/>
      <c r="X332" s="13"/>
      <c r="Y332" s="13"/>
      <c r="Z332" s="13"/>
      <c r="AA332" s="13"/>
    </row>
    <row r="333" ht="29.25" customHeight="1">
      <c r="A333" s="89" t="str">
        <f t="shared" si="92"/>
        <v>VLR5816</v>
      </c>
      <c r="B333" s="98" t="s">
        <v>169</v>
      </c>
      <c r="C333" s="98"/>
      <c r="D333" s="98"/>
      <c r="E333" s="98"/>
      <c r="F333" s="98"/>
      <c r="G333" s="98"/>
      <c r="H333" s="98"/>
      <c r="I333" s="98"/>
      <c r="J333" s="150">
        <f t="shared" si="93"/>
        <v>2</v>
      </c>
      <c r="K333" s="150">
        <f t="shared" si="94"/>
        <v>0</v>
      </c>
      <c r="L333" s="150">
        <f t="shared" si="95"/>
        <v>0</v>
      </c>
      <c r="M333" s="150">
        <f t="shared" si="96"/>
        <v>2</v>
      </c>
      <c r="N333" s="69">
        <f t="shared" si="97"/>
        <v>0</v>
      </c>
      <c r="O333" s="69">
        <f t="shared" si="98"/>
        <v>2</v>
      </c>
      <c r="P333" s="69">
        <f t="shared" si="99"/>
        <v>2</v>
      </c>
      <c r="Q333" s="69">
        <f t="shared" si="100"/>
        <v>4</v>
      </c>
      <c r="R333" s="151">
        <f t="shared" si="101"/>
        <v>0</v>
      </c>
      <c r="S333" s="151">
        <f t="shared" si="102"/>
        <v>0</v>
      </c>
      <c r="T333" s="151" t="str">
        <f t="shared" si="103"/>
        <v>VP</v>
      </c>
      <c r="U333" s="151" t="str">
        <f t="shared" si="104"/>
        <v>DS</v>
      </c>
      <c r="V333" s="13"/>
      <c r="W333" s="13"/>
      <c r="X333" s="13"/>
      <c r="Y333" s="13"/>
      <c r="Z333" s="13"/>
      <c r="AA333" s="13"/>
    </row>
    <row r="334" ht="18.75" customHeight="1">
      <c r="A334" s="89" t="str">
        <f t="shared" si="92"/>
        <v>VLR5817</v>
      </c>
      <c r="B334" s="63" t="s">
        <v>171</v>
      </c>
      <c r="C334" s="63"/>
      <c r="D334" s="63"/>
      <c r="E334" s="63"/>
      <c r="F334" s="63"/>
      <c r="G334" s="63"/>
      <c r="H334" s="63"/>
      <c r="I334" s="63"/>
      <c r="J334" s="150">
        <f t="shared" si="93"/>
        <v>3</v>
      </c>
      <c r="K334" s="150">
        <f t="shared" si="94"/>
        <v>1</v>
      </c>
      <c r="L334" s="150">
        <f t="shared" si="95"/>
        <v>0</v>
      </c>
      <c r="M334" s="150">
        <f t="shared" si="96"/>
        <v>2</v>
      </c>
      <c r="N334" s="69">
        <f t="shared" si="97"/>
        <v>0</v>
      </c>
      <c r="O334" s="69">
        <f t="shared" si="98"/>
        <v>3</v>
      </c>
      <c r="P334" s="69">
        <f t="shared" si="99"/>
        <v>2</v>
      </c>
      <c r="Q334" s="69">
        <f t="shared" si="100"/>
        <v>5</v>
      </c>
      <c r="R334" s="151" t="str">
        <f t="shared" si="101"/>
        <v>E</v>
      </c>
      <c r="S334" s="151">
        <f t="shared" si="102"/>
        <v>0</v>
      </c>
      <c r="T334" s="151">
        <f t="shared" si="103"/>
        <v>0</v>
      </c>
      <c r="U334" s="151" t="str">
        <f t="shared" si="104"/>
        <v>DS</v>
      </c>
      <c r="V334" s="13"/>
      <c r="W334" s="13"/>
      <c r="X334" s="13"/>
      <c r="Y334" s="13"/>
      <c r="Z334" s="13"/>
      <c r="AA334" s="13"/>
    </row>
    <row r="335" ht="18.75" customHeight="1">
      <c r="A335" s="89" t="str">
        <f t="shared" si="92"/>
        <v>VLR5808</v>
      </c>
      <c r="B335" s="63" t="s">
        <v>173</v>
      </c>
      <c r="C335" s="63"/>
      <c r="D335" s="63"/>
      <c r="E335" s="63"/>
      <c r="F335" s="63"/>
      <c r="G335" s="63"/>
      <c r="H335" s="63"/>
      <c r="I335" s="63"/>
      <c r="J335" s="150">
        <f t="shared" si="93"/>
        <v>3</v>
      </c>
      <c r="K335" s="150">
        <f t="shared" si="94"/>
        <v>0</v>
      </c>
      <c r="L335" s="150">
        <f t="shared" si="95"/>
        <v>2</v>
      </c>
      <c r="M335" s="150">
        <f t="shared" si="96"/>
        <v>2</v>
      </c>
      <c r="N335" s="69">
        <f t="shared" si="97"/>
        <v>0</v>
      </c>
      <c r="O335" s="69">
        <f t="shared" si="98"/>
        <v>4</v>
      </c>
      <c r="P335" s="69">
        <f t="shared" si="99"/>
        <v>1</v>
      </c>
      <c r="Q335" s="69">
        <f t="shared" si="100"/>
        <v>5</v>
      </c>
      <c r="R335" s="151" t="str">
        <f t="shared" si="101"/>
        <v>E</v>
      </c>
      <c r="S335" s="151">
        <f t="shared" si="102"/>
        <v>0</v>
      </c>
      <c r="T335" s="151">
        <f t="shared" si="103"/>
        <v>0</v>
      </c>
      <c r="U335" s="151" t="str">
        <f t="shared" si="104"/>
        <v>DS</v>
      </c>
      <c r="V335" s="13"/>
      <c r="W335" s="13"/>
      <c r="X335" s="13"/>
      <c r="Y335" s="13"/>
      <c r="Z335" s="13"/>
      <c r="AA335" s="13"/>
    </row>
    <row r="336" ht="18.75" customHeight="1">
      <c r="A336" s="89" t="str">
        <f t="shared" si="92"/>
        <v>VLR5819</v>
      </c>
      <c r="B336" s="98" t="s">
        <v>175</v>
      </c>
      <c r="C336" s="98"/>
      <c r="D336" s="98"/>
      <c r="E336" s="98"/>
      <c r="F336" s="98"/>
      <c r="G336" s="98"/>
      <c r="H336" s="98"/>
      <c r="I336" s="98"/>
      <c r="J336" s="150">
        <f t="shared" si="93"/>
        <v>2</v>
      </c>
      <c r="K336" s="150">
        <f t="shared" si="94"/>
        <v>1</v>
      </c>
      <c r="L336" s="150">
        <f t="shared" si="95"/>
        <v>0</v>
      </c>
      <c r="M336" s="150">
        <f t="shared" si="96"/>
        <v>1</v>
      </c>
      <c r="N336" s="69">
        <f t="shared" si="97"/>
        <v>0</v>
      </c>
      <c r="O336" s="69">
        <f t="shared" si="98"/>
        <v>2</v>
      </c>
      <c r="P336" s="69">
        <f t="shared" si="99"/>
        <v>2</v>
      </c>
      <c r="Q336" s="69">
        <f t="shared" si="100"/>
        <v>4</v>
      </c>
      <c r="R336" s="151">
        <f t="shared" si="101"/>
        <v>0</v>
      </c>
      <c r="S336" s="151">
        <f t="shared" si="102"/>
        <v>0</v>
      </c>
      <c r="T336" s="151" t="str">
        <f t="shared" si="103"/>
        <v>VP</v>
      </c>
      <c r="U336" s="151" t="str">
        <f t="shared" si="104"/>
        <v>DS</v>
      </c>
      <c r="V336" s="13"/>
      <c r="W336" s="13"/>
      <c r="X336" s="13"/>
      <c r="Y336" s="13"/>
      <c r="Z336" s="13"/>
      <c r="AA336" s="13"/>
    </row>
    <row r="337" ht="22.5" customHeight="1">
      <c r="A337" s="89" t="str">
        <f t="shared" si="92"/>
        <v>VLX5880</v>
      </c>
      <c r="B337" s="63" t="s">
        <v>179</v>
      </c>
      <c r="C337" s="63"/>
      <c r="D337" s="63"/>
      <c r="E337" s="63"/>
      <c r="F337" s="63"/>
      <c r="G337" s="63"/>
      <c r="H337" s="63"/>
      <c r="I337" s="63"/>
      <c r="J337" s="150">
        <f t="shared" si="93"/>
        <v>4</v>
      </c>
      <c r="K337" s="150">
        <f t="shared" si="94"/>
        <v>1</v>
      </c>
      <c r="L337" s="150">
        <f t="shared" si="95"/>
        <v>1</v>
      </c>
      <c r="M337" s="150">
        <f t="shared" si="96"/>
        <v>0</v>
      </c>
      <c r="N337" s="69">
        <f t="shared" si="97"/>
        <v>0</v>
      </c>
      <c r="O337" s="69">
        <f t="shared" si="98"/>
        <v>2</v>
      </c>
      <c r="P337" s="69">
        <f t="shared" si="99"/>
        <v>5</v>
      </c>
      <c r="Q337" s="69">
        <f t="shared" si="100"/>
        <v>7</v>
      </c>
      <c r="R337" s="151">
        <f t="shared" si="101"/>
        <v>0</v>
      </c>
      <c r="S337" s="151" t="str">
        <f t="shared" si="102"/>
        <v>C</v>
      </c>
      <c r="T337" s="151">
        <f t="shared" si="103"/>
        <v>0</v>
      </c>
      <c r="U337" s="151" t="str">
        <f t="shared" si="104"/>
        <v>DS</v>
      </c>
      <c r="V337" s="13"/>
      <c r="W337" s="13"/>
      <c r="X337" s="13"/>
      <c r="Y337" s="13"/>
      <c r="Z337" s="13"/>
      <c r="AA337" s="13"/>
    </row>
    <row r="338">
      <c r="A338" s="81" t="s">
        <v>89</v>
      </c>
      <c r="B338" s="152"/>
      <c r="C338" s="152"/>
      <c r="D338" s="152"/>
      <c r="E338" s="152"/>
      <c r="F338" s="152"/>
      <c r="G338" s="152"/>
      <c r="H338" s="152"/>
      <c r="I338" s="152"/>
      <c r="J338" s="103">
        <f t="shared" ref="J338:Q338" si="105">SUM(J312:J337)</f>
        <v>85</v>
      </c>
      <c r="K338" s="103">
        <f t="shared" si="105"/>
        <v>17</v>
      </c>
      <c r="L338" s="103">
        <f t="shared" si="105"/>
        <v>7</v>
      </c>
      <c r="M338" s="103">
        <f t="shared" si="105"/>
        <v>40</v>
      </c>
      <c r="N338" s="85">
        <f t="shared" si="105"/>
        <v>4.5</v>
      </c>
      <c r="O338" s="85">
        <f t="shared" si="105"/>
        <v>68.5</v>
      </c>
      <c r="P338" s="85">
        <f t="shared" si="105"/>
        <v>83.5</v>
      </c>
      <c r="Q338" s="85">
        <f t="shared" si="105"/>
        <v>152</v>
      </c>
      <c r="R338" s="81">
        <f>COUNTIF(R312:R337,"E")</f>
        <v>13</v>
      </c>
      <c r="S338" s="81">
        <f>COUNTIF(S312:S337,"C")</f>
        <v>2</v>
      </c>
      <c r="T338" s="81">
        <f>COUNTIF(T312:T337,"VP")</f>
        <v>11</v>
      </c>
      <c r="U338" s="74">
        <f>COUNTA(U312:U337)</f>
        <v>26</v>
      </c>
      <c r="V338" s="1"/>
      <c r="W338" s="1"/>
      <c r="X338" s="1"/>
      <c r="Y338" s="1"/>
      <c r="Z338" s="1"/>
      <c r="AA338" s="1"/>
    </row>
    <row r="339">
      <c r="A339" s="81" t="s">
        <v>244</v>
      </c>
      <c r="B339" s="81"/>
      <c r="C339" s="81"/>
      <c r="D339" s="81"/>
      <c r="E339" s="81"/>
      <c r="F339" s="81"/>
      <c r="G339" s="81"/>
      <c r="H339" s="81"/>
      <c r="I339" s="81"/>
      <c r="J339" s="81"/>
      <c r="K339" s="81"/>
      <c r="L339" s="81"/>
      <c r="M339" s="81"/>
      <c r="N339" s="81"/>
      <c r="O339" s="81"/>
      <c r="P339" s="81"/>
      <c r="Q339" s="81"/>
      <c r="R339" s="81"/>
      <c r="S339" s="81"/>
      <c r="T339" s="81"/>
      <c r="U339" s="81"/>
      <c r="V339" s="12"/>
      <c r="W339" s="12"/>
      <c r="X339" s="12"/>
      <c r="Y339" s="12"/>
      <c r="Z339" s="12"/>
      <c r="AA339" s="12"/>
    </row>
    <row r="340" ht="16.5" customHeight="1">
      <c r="A340" s="89" t="str">
        <f t="shared" si="92"/>
        <v>VLR6808</v>
      </c>
      <c r="B340" s="63" t="s">
        <v>186</v>
      </c>
      <c r="C340" s="63"/>
      <c r="D340" s="63"/>
      <c r="E340" s="63"/>
      <c r="F340" s="63"/>
      <c r="G340" s="63"/>
      <c r="H340" s="63"/>
      <c r="I340" s="63"/>
      <c r="J340" s="150">
        <f t="shared" ref="J340:J342" si="106">IF(ISNA(INDEX($A$42:$U$235,MATCH($B340,$B$42:$B$235,0),10)),"",INDEX($A$42:$U$235,MATCH($B340,$B$42:$B$235,0),10))</f>
        <v>6</v>
      </c>
      <c r="K340" s="150">
        <f t="shared" ref="K340:K342" si="107">IF(ISNA(INDEX($A$42:$U$235,MATCH($B340,$B$42:$B$235,0),11)),"",INDEX($A$42:$U$235,MATCH($B340,$B$42:$B$235,0),11))</f>
        <v>2</v>
      </c>
      <c r="L340" s="150">
        <f t="shared" ref="L340:L342" si="108">IF(ISNA(INDEX($A$42:$U$235,MATCH($B340,$B$42:$B$235,0),12)),"",INDEX($A$42:$U$235,MATCH($B340,$B$42:$B$235,0),12))</f>
        <v>0</v>
      </c>
      <c r="M340" s="150">
        <f t="shared" ref="M340:M342" si="109">IF(ISNA(INDEX($A$42:$U$235,MATCH($B340,$B$42:$B$235,0),13)),"",INDEX($A$42:$U$235,MATCH($B340,$B$42:$B$235,0),13))</f>
        <v>3</v>
      </c>
      <c r="N340" s="69">
        <f t="shared" ref="N340:N342" si="110">IF(ISNA(INDEX($A$42:$U$235,MATCH($B340,$B$42:$B$235,0),14)),"",INDEX($A$42:$U$235,MATCH($B340,$B$42:$B$235,0),14))</f>
        <v>0.5</v>
      </c>
      <c r="O340" s="69">
        <f t="shared" ref="O340:O342" si="111">IF(ISNA(INDEX($A$42:$U$235,MATCH($B340,$B$42:$B$235,0),15)),"",INDEX($A$42:$U$235,MATCH($B340,$B$42:$B$235,0),15))</f>
        <v>5.5</v>
      </c>
      <c r="P340" s="69">
        <f t="shared" ref="P340:P342" si="112">IF(ISNA(INDEX($A$42:$U$235,MATCH($B340,$B$42:$B$235,0),16)),"",INDEX($A$42:$U$235,MATCH($B340,$B$42:$B$235,0),16))</f>
        <v>7.5</v>
      </c>
      <c r="Q340" s="69">
        <f t="shared" ref="Q340:Q342" si="113">IF(ISNA(INDEX($A$42:$U$235,MATCH($B340,$B$42:$B$235,0),17)),"",INDEX($A$42:$U$235,MATCH($B340,$B$42:$B$235,0),17))</f>
        <v>13</v>
      </c>
      <c r="R340" s="151" t="str">
        <f t="shared" ref="R340:R342" si="114">IF(ISNA(INDEX($A$42:$U$235,MATCH($B340,$B$42:$B$235,0),18)),"",INDEX($A$42:$U$235,MATCH($B340,$B$42:$B$235,0),18))</f>
        <v>E</v>
      </c>
      <c r="S340" s="151">
        <f t="shared" ref="S340:S342" si="115">IF(ISNA(INDEX($A$42:$U$235,MATCH($B340,$B$42:$B$235,0),19)),"",INDEX($A$42:$U$235,MATCH($B340,$B$42:$B$235,0),19))</f>
        <v>0</v>
      </c>
      <c r="T340" s="151">
        <f t="shared" ref="T340:T342" si="116">IF(ISNA(INDEX($A$42:$U$235,MATCH($B340,$B$42:$B$235,0),20)),"",INDEX($A$42:$U$235,MATCH($B340,$B$42:$B$235,0),20))</f>
        <v>0</v>
      </c>
      <c r="U340" s="151" t="str">
        <f t="shared" ref="U340:U342" si="117">IF(ISNA(INDEX($A$42:$U$235,MATCH($B340,$B$42:$B$235,0),21)),"",INDEX($A$42:$U$235,MATCH($B340,$B$42:$B$235,0),21))</f>
        <v>DS</v>
      </c>
      <c r="V340" s="12"/>
      <c r="W340" s="12"/>
      <c r="X340" s="12"/>
      <c r="Y340" s="12"/>
      <c r="Z340" s="12"/>
      <c r="AA340" s="12"/>
    </row>
    <row r="341" s="1" customFormat="1" ht="16.5" customHeight="1">
      <c r="A341" s="89" t="str">
        <f t="shared" si="92"/>
        <v>VLR6820</v>
      </c>
      <c r="B341" s="63" t="s">
        <v>190</v>
      </c>
      <c r="C341" s="63"/>
      <c r="D341" s="63"/>
      <c r="E341" s="63"/>
      <c r="F341" s="63"/>
      <c r="G341" s="63"/>
      <c r="H341" s="63"/>
      <c r="I341" s="63"/>
      <c r="J341" s="150">
        <f t="shared" si="106"/>
        <v>4</v>
      </c>
      <c r="K341" s="150">
        <f t="shared" si="107"/>
        <v>1</v>
      </c>
      <c r="L341" s="150">
        <f t="shared" si="108"/>
        <v>0</v>
      </c>
      <c r="M341" s="150">
        <f t="shared" si="109"/>
        <v>2</v>
      </c>
      <c r="N341" s="69">
        <f t="shared" si="110"/>
        <v>0</v>
      </c>
      <c r="O341" s="69">
        <f t="shared" si="111"/>
        <v>3</v>
      </c>
      <c r="P341" s="69">
        <f t="shared" si="112"/>
        <v>5</v>
      </c>
      <c r="Q341" s="69">
        <f t="shared" si="113"/>
        <v>8</v>
      </c>
      <c r="R341" s="151" t="str">
        <f t="shared" si="114"/>
        <v>E</v>
      </c>
      <c r="S341" s="151">
        <f t="shared" si="115"/>
        <v>0</v>
      </c>
      <c r="T341" s="151">
        <f t="shared" si="116"/>
        <v>0</v>
      </c>
      <c r="U341" s="151" t="str">
        <f t="shared" si="117"/>
        <v>DS</v>
      </c>
      <c r="V341" s="12"/>
      <c r="W341" s="12"/>
      <c r="X341" s="12"/>
      <c r="Y341" s="12"/>
      <c r="Z341" s="12"/>
      <c r="AA341" s="12"/>
    </row>
    <row r="342" s="1" customFormat="1" ht="16.5" customHeight="1">
      <c r="A342" s="89" t="str">
        <f t="shared" si="92"/>
        <v>VLR6822</v>
      </c>
      <c r="B342" s="63" t="s">
        <v>196</v>
      </c>
      <c r="C342" s="63"/>
      <c r="D342" s="63"/>
      <c r="E342" s="63"/>
      <c r="F342" s="63"/>
      <c r="G342" s="63"/>
      <c r="H342" s="63"/>
      <c r="I342" s="63"/>
      <c r="J342" s="150">
        <f t="shared" si="106"/>
        <v>4</v>
      </c>
      <c r="K342" s="150">
        <f t="shared" si="107"/>
        <v>1</v>
      </c>
      <c r="L342" s="150">
        <f t="shared" si="108"/>
        <v>0</v>
      </c>
      <c r="M342" s="150">
        <f t="shared" si="109"/>
        <v>2</v>
      </c>
      <c r="N342" s="69">
        <f t="shared" si="110"/>
        <v>0</v>
      </c>
      <c r="O342" s="69">
        <f t="shared" si="111"/>
        <v>3</v>
      </c>
      <c r="P342" s="69">
        <f t="shared" si="112"/>
        <v>5</v>
      </c>
      <c r="Q342" s="69">
        <f t="shared" si="113"/>
        <v>8</v>
      </c>
      <c r="R342" s="151">
        <f t="shared" si="114"/>
        <v>0</v>
      </c>
      <c r="S342" s="151">
        <f t="shared" si="115"/>
        <v>0</v>
      </c>
      <c r="T342" s="151" t="str">
        <f t="shared" si="116"/>
        <v>VP</v>
      </c>
      <c r="U342" s="151" t="str">
        <f t="shared" si="117"/>
        <v>DS</v>
      </c>
      <c r="V342" s="12"/>
      <c r="W342" s="12"/>
      <c r="X342" s="12"/>
      <c r="Y342" s="12"/>
      <c r="Z342" s="12"/>
      <c r="AA342" s="12"/>
    </row>
    <row r="343">
      <c r="A343" s="81" t="s">
        <v>89</v>
      </c>
      <c r="B343" s="81"/>
      <c r="C343" s="81"/>
      <c r="D343" s="81"/>
      <c r="E343" s="81"/>
      <c r="F343" s="81"/>
      <c r="G343" s="81"/>
      <c r="H343" s="81"/>
      <c r="I343" s="81"/>
      <c r="J343" s="103">
        <f t="shared" ref="J343:Q343" si="118">SUM(J340:J342)</f>
        <v>14</v>
      </c>
      <c r="K343" s="103">
        <f t="shared" si="118"/>
        <v>4</v>
      </c>
      <c r="L343" s="103">
        <f t="shared" si="118"/>
        <v>0</v>
      </c>
      <c r="M343" s="103">
        <f t="shared" si="118"/>
        <v>7</v>
      </c>
      <c r="N343" s="85">
        <f t="shared" si="118"/>
        <v>0.5</v>
      </c>
      <c r="O343" s="85">
        <f t="shared" si="118"/>
        <v>11.5</v>
      </c>
      <c r="P343" s="85">
        <f t="shared" si="118"/>
        <v>17.5</v>
      </c>
      <c r="Q343" s="85">
        <f t="shared" si="118"/>
        <v>29</v>
      </c>
      <c r="R343" s="81">
        <f>COUNTIF(R340:R342,"E")</f>
        <v>2</v>
      </c>
      <c r="S343" s="81">
        <f>COUNTIF(S340:S342,"C")</f>
        <v>0</v>
      </c>
      <c r="T343" s="81">
        <f>COUNTIF(T340:T342,"VP")</f>
        <v>1</v>
      </c>
      <c r="U343" s="74">
        <f>COUNTA(U340:U342)</f>
        <v>3</v>
      </c>
    </row>
    <row r="344">
      <c r="A344" s="106" t="s">
        <v>245</v>
      </c>
      <c r="B344" s="106"/>
      <c r="C344" s="106"/>
      <c r="D344" s="106"/>
      <c r="E344" s="106"/>
      <c r="F344" s="106"/>
      <c r="G344" s="106"/>
      <c r="H344" s="106"/>
      <c r="I344" s="106"/>
      <c r="J344" s="103">
        <f t="shared" ref="J344:U344" si="119">SUM(J338,J343)</f>
        <v>99</v>
      </c>
      <c r="K344" s="103">
        <f t="shared" si="119"/>
        <v>21</v>
      </c>
      <c r="L344" s="103">
        <f t="shared" si="119"/>
        <v>7</v>
      </c>
      <c r="M344" s="103">
        <f t="shared" si="119"/>
        <v>47</v>
      </c>
      <c r="N344" s="85">
        <f t="shared" si="119"/>
        <v>5</v>
      </c>
      <c r="O344" s="85">
        <f t="shared" si="119"/>
        <v>80</v>
      </c>
      <c r="P344" s="85">
        <f t="shared" si="119"/>
        <v>101</v>
      </c>
      <c r="Q344" s="85">
        <f t="shared" si="119"/>
        <v>181</v>
      </c>
      <c r="R344" s="103">
        <f t="shared" si="119"/>
        <v>15</v>
      </c>
      <c r="S344" s="103">
        <f t="shared" si="119"/>
        <v>2</v>
      </c>
      <c r="T344" s="103">
        <f t="shared" si="119"/>
        <v>12</v>
      </c>
      <c r="U344" s="103">
        <f t="shared" si="119"/>
        <v>29</v>
      </c>
    </row>
    <row r="345">
      <c r="A345" s="146" t="s">
        <v>226</v>
      </c>
      <c r="B345" s="146"/>
      <c r="C345" s="146"/>
      <c r="D345" s="146"/>
      <c r="E345" s="146"/>
      <c r="F345" s="146"/>
      <c r="G345" s="146"/>
      <c r="H345" s="146"/>
      <c r="I345" s="146"/>
      <c r="J345" s="146"/>
      <c r="K345" s="103">
        <f t="shared" ref="K345:Q345" si="120">K338*14+K343*12</f>
        <v>286</v>
      </c>
      <c r="L345" s="103">
        <f t="shared" si="120"/>
        <v>98</v>
      </c>
      <c r="M345" s="103">
        <f t="shared" si="120"/>
        <v>644</v>
      </c>
      <c r="N345" s="85">
        <f t="shared" si="120"/>
        <v>69</v>
      </c>
      <c r="O345" s="165">
        <f t="shared" si="120"/>
        <v>1097</v>
      </c>
      <c r="P345" s="165">
        <f t="shared" si="120"/>
        <v>1379</v>
      </c>
      <c r="Q345" s="165">
        <f t="shared" si="120"/>
        <v>2476</v>
      </c>
      <c r="R345" s="147"/>
      <c r="S345" s="147"/>
      <c r="T345" s="147"/>
      <c r="U345" s="147"/>
    </row>
    <row r="346">
      <c r="A346" s="146"/>
      <c r="B346" s="146"/>
      <c r="C346" s="146"/>
      <c r="D346" s="146"/>
      <c r="E346" s="146"/>
      <c r="F346" s="146"/>
      <c r="G346" s="146"/>
      <c r="H346" s="146"/>
      <c r="I346" s="146"/>
      <c r="J346" s="146"/>
      <c r="K346" s="85">
        <f>SUM(K345:N345)</f>
        <v>1097</v>
      </c>
      <c r="L346" s="85"/>
      <c r="M346" s="85"/>
      <c r="N346" s="85"/>
      <c r="O346" s="85">
        <f>SUM(O345:P345)</f>
        <v>2476</v>
      </c>
      <c r="P346" s="85"/>
      <c r="Q346" s="85"/>
      <c r="R346" s="147"/>
      <c r="S346" s="147"/>
      <c r="T346" s="147"/>
      <c r="U346" s="147"/>
    </row>
    <row r="347">
      <c r="A347" s="146" t="s">
        <v>227</v>
      </c>
      <c r="B347" s="146"/>
      <c r="C347" s="146"/>
      <c r="D347" s="146"/>
      <c r="E347" s="146"/>
      <c r="F347" s="146"/>
      <c r="G347" s="146"/>
      <c r="H347" s="146"/>
      <c r="I347" s="146"/>
      <c r="J347" s="146"/>
      <c r="K347" s="118">
        <f>U344/SUM(U56,U73,U90,U110,U128,U143)</f>
        <v>0.48333333333333334</v>
      </c>
      <c r="L347" s="119"/>
      <c r="M347" s="119"/>
      <c r="N347" s="119"/>
      <c r="O347" s="119"/>
      <c r="P347" s="119"/>
      <c r="Q347" s="119"/>
      <c r="R347" s="119"/>
      <c r="S347" s="119"/>
      <c r="T347" s="119"/>
      <c r="U347" s="120"/>
    </row>
    <row r="348" s="1" customFormat="1">
      <c r="A348" s="162" t="s">
        <v>241</v>
      </c>
      <c r="B348" s="163"/>
      <c r="C348" s="163"/>
      <c r="D348" s="163"/>
      <c r="E348" s="163"/>
      <c r="F348" s="163"/>
      <c r="G348" s="163"/>
      <c r="H348" s="163"/>
      <c r="I348" s="163"/>
      <c r="J348" s="164"/>
      <c r="K348" s="118">
        <f>K346/(SUM(O56,O73,O90,O110,O128)*14+O143*12)</f>
        <v>0.5276575276575276</v>
      </c>
      <c r="L348" s="119"/>
      <c r="M348" s="119"/>
      <c r="N348" s="119"/>
      <c r="O348" s="119"/>
      <c r="P348" s="119"/>
      <c r="Q348" s="119"/>
      <c r="R348" s="119"/>
      <c r="S348" s="119"/>
      <c r="T348" s="119"/>
      <c r="U348" s="120"/>
    </row>
    <row r="349" s="1" customFormat="1">
      <c r="A349" s="2"/>
      <c r="B349" s="2"/>
      <c r="C349" s="2"/>
      <c r="D349" s="2"/>
      <c r="E349" s="2"/>
      <c r="F349" s="2"/>
      <c r="G349" s="2"/>
      <c r="H349" s="2"/>
      <c r="I349" s="2"/>
      <c r="J349" s="2"/>
      <c r="K349" s="125"/>
      <c r="L349" s="125"/>
      <c r="M349" s="125"/>
      <c r="N349" s="125"/>
      <c r="O349" s="125"/>
      <c r="P349" s="125"/>
      <c r="Q349" s="125"/>
      <c r="R349" s="125"/>
      <c r="S349" s="125"/>
      <c r="T349" s="125"/>
      <c r="U349" s="125"/>
    </row>
    <row r="350" s="1" customFormat="1">
      <c r="A350" s="2"/>
      <c r="B350" s="2"/>
      <c r="C350" s="2"/>
      <c r="D350" s="2"/>
      <c r="E350" s="2"/>
      <c r="F350" s="2"/>
      <c r="G350" s="2"/>
      <c r="H350" s="2"/>
      <c r="I350" s="2"/>
      <c r="J350" s="2"/>
      <c r="K350" s="125"/>
      <c r="L350" s="125"/>
      <c r="M350" s="125"/>
      <c r="N350" s="125"/>
      <c r="O350" s="125"/>
      <c r="P350" s="125"/>
      <c r="Q350" s="125"/>
      <c r="R350" s="125"/>
      <c r="S350" s="125"/>
      <c r="T350" s="125"/>
      <c r="U350" s="125"/>
    </row>
    <row r="351" s="1" customFormat="1">
      <c r="A351" s="2"/>
      <c r="B351" s="2"/>
      <c r="C351" s="2"/>
      <c r="D351" s="2"/>
      <c r="E351" s="2"/>
      <c r="F351" s="2"/>
      <c r="G351" s="2"/>
      <c r="H351" s="2"/>
      <c r="I351" s="2"/>
      <c r="J351" s="2"/>
      <c r="K351" s="125"/>
      <c r="L351" s="125"/>
      <c r="M351" s="125"/>
      <c r="N351" s="125"/>
      <c r="O351" s="125"/>
      <c r="P351" s="125"/>
      <c r="Q351" s="125"/>
      <c r="R351" s="125"/>
      <c r="S351" s="125"/>
      <c r="T351" s="125"/>
      <c r="U351" s="125"/>
    </row>
    <row r="352" s="1" customFormat="1">
      <c r="A352" s="2"/>
      <c r="B352" s="2"/>
      <c r="C352" s="2"/>
      <c r="D352" s="2"/>
      <c r="E352" s="2"/>
      <c r="F352" s="2"/>
      <c r="G352" s="2"/>
      <c r="H352" s="2"/>
      <c r="I352" s="2"/>
      <c r="J352" s="2"/>
      <c r="K352" s="125"/>
      <c r="L352" s="125"/>
      <c r="M352" s="125"/>
      <c r="N352" s="125"/>
      <c r="O352" s="125"/>
      <c r="P352" s="125"/>
      <c r="Q352" s="125"/>
      <c r="R352" s="125"/>
      <c r="S352" s="125"/>
      <c r="T352" s="125"/>
      <c r="U352" s="125"/>
    </row>
    <row r="353" s="1" customFormat="1">
      <c r="A353" s="2"/>
      <c r="B353" s="2"/>
      <c r="C353" s="2"/>
      <c r="D353" s="2"/>
      <c r="E353" s="2"/>
      <c r="F353" s="2"/>
      <c r="G353" s="2"/>
      <c r="H353" s="2"/>
      <c r="I353" s="2"/>
      <c r="J353" s="2"/>
      <c r="K353" s="125"/>
      <c r="L353" s="125"/>
      <c r="M353" s="125"/>
      <c r="N353" s="125"/>
      <c r="O353" s="125"/>
      <c r="P353" s="125"/>
      <c r="Q353" s="125"/>
      <c r="R353" s="125"/>
      <c r="S353" s="125"/>
      <c r="T353" s="125"/>
      <c r="U353" s="125"/>
    </row>
    <row r="354" s="1" customFormat="1">
      <c r="A354" s="2"/>
      <c r="B354" s="2"/>
      <c r="C354" s="2"/>
      <c r="D354" s="2"/>
      <c r="E354" s="2"/>
      <c r="F354" s="2"/>
      <c r="G354" s="2"/>
      <c r="H354" s="2"/>
      <c r="I354" s="2"/>
      <c r="J354" s="2"/>
      <c r="K354" s="125"/>
      <c r="L354" s="125"/>
      <c r="M354" s="125"/>
      <c r="N354" s="125"/>
      <c r="O354" s="125"/>
      <c r="P354" s="125"/>
      <c r="Q354" s="125"/>
      <c r="R354" s="125"/>
      <c r="S354" s="125"/>
      <c r="T354" s="125"/>
      <c r="U354" s="125"/>
    </row>
    <row r="355" s="1" customFormat="1">
      <c r="A355" s="2"/>
      <c r="B355" s="2"/>
      <c r="C355" s="2"/>
      <c r="D355" s="2"/>
      <c r="E355" s="2"/>
      <c r="F355" s="2"/>
      <c r="G355" s="2"/>
      <c r="H355" s="2"/>
      <c r="I355" s="2"/>
      <c r="J355" s="2"/>
      <c r="K355" s="125"/>
      <c r="L355" s="125"/>
      <c r="M355" s="125"/>
      <c r="N355" s="125"/>
      <c r="O355" s="125"/>
      <c r="P355" s="125"/>
      <c r="Q355" s="125"/>
      <c r="R355" s="125"/>
      <c r="S355" s="125"/>
      <c r="T355" s="125"/>
      <c r="U355" s="125"/>
    </row>
    <row r="356" s="1" customFormat="1">
      <c r="A356" s="2"/>
      <c r="B356" s="2"/>
      <c r="C356" s="2"/>
      <c r="D356" s="2"/>
      <c r="E356" s="2"/>
      <c r="F356" s="2"/>
      <c r="G356" s="2"/>
      <c r="H356" s="2"/>
      <c r="I356" s="2"/>
      <c r="J356" s="2"/>
      <c r="K356" s="125"/>
      <c r="L356" s="125"/>
      <c r="M356" s="125"/>
      <c r="N356" s="125"/>
      <c r="O356" s="125"/>
      <c r="P356" s="125"/>
      <c r="Q356" s="125"/>
      <c r="R356" s="125"/>
      <c r="S356" s="125"/>
      <c r="T356" s="125"/>
      <c r="U356" s="125"/>
    </row>
    <row r="357" s="1" customFormat="1">
      <c r="A357" s="2"/>
      <c r="B357" s="2"/>
      <c r="C357" s="2"/>
      <c r="D357" s="2"/>
      <c r="E357" s="2"/>
      <c r="F357" s="2"/>
      <c r="G357" s="2"/>
      <c r="H357" s="2"/>
      <c r="I357" s="2"/>
      <c r="J357" s="2"/>
      <c r="K357" s="125"/>
      <c r="L357" s="125"/>
      <c r="M357" s="125"/>
      <c r="N357" s="125"/>
      <c r="O357" s="125"/>
      <c r="P357" s="125"/>
      <c r="Q357" s="125"/>
      <c r="R357" s="125"/>
      <c r="S357" s="125"/>
      <c r="T357" s="125"/>
      <c r="U357" s="125"/>
    </row>
    <row r="358" s="1" customFormat="1">
      <c r="A358" s="2"/>
      <c r="B358" s="2"/>
      <c r="C358" s="2"/>
      <c r="D358" s="2"/>
      <c r="E358" s="2"/>
      <c r="F358" s="2"/>
      <c r="G358" s="2"/>
      <c r="H358" s="2"/>
      <c r="I358" s="2"/>
      <c r="J358" s="2"/>
      <c r="K358" s="125"/>
      <c r="L358" s="125"/>
      <c r="M358" s="125"/>
      <c r="N358" s="125"/>
      <c r="O358" s="125"/>
      <c r="P358" s="125"/>
      <c r="Q358" s="125"/>
      <c r="R358" s="125"/>
      <c r="S358" s="125"/>
      <c r="T358" s="125"/>
      <c r="U358" s="125"/>
    </row>
    <row r="359" s="1" customFormat="1">
      <c r="A359" s="2"/>
      <c r="B359" s="2"/>
      <c r="C359" s="2"/>
      <c r="D359" s="2"/>
      <c r="E359" s="2"/>
      <c r="F359" s="2"/>
      <c r="G359" s="2"/>
      <c r="H359" s="2"/>
      <c r="I359" s="2"/>
      <c r="J359" s="2"/>
      <c r="K359" s="125"/>
      <c r="L359" s="125"/>
      <c r="M359" s="125"/>
      <c r="N359" s="125"/>
      <c r="O359" s="125"/>
      <c r="P359" s="125"/>
      <c r="Q359" s="125"/>
      <c r="R359" s="125"/>
      <c r="S359" s="125"/>
      <c r="T359" s="125"/>
      <c r="U359" s="125"/>
    </row>
    <row r="360" s="1" customFormat="1">
      <c r="A360" s="2"/>
      <c r="B360" s="2"/>
      <c r="C360" s="2"/>
      <c r="D360" s="2"/>
      <c r="E360" s="2"/>
      <c r="F360" s="2"/>
      <c r="G360" s="2"/>
      <c r="H360" s="2"/>
      <c r="I360" s="2"/>
      <c r="J360" s="2"/>
      <c r="K360" s="125"/>
      <c r="L360" s="125"/>
      <c r="M360" s="125"/>
      <c r="N360" s="125"/>
      <c r="O360" s="125"/>
      <c r="P360" s="125"/>
      <c r="Q360" s="125"/>
      <c r="R360" s="125"/>
      <c r="S360" s="125"/>
      <c r="T360" s="125"/>
      <c r="U360" s="125"/>
    </row>
    <row r="361" s="1" customFormat="1">
      <c r="A361" s="2"/>
      <c r="B361" s="2"/>
      <c r="C361" s="2"/>
      <c r="D361" s="2"/>
      <c r="E361" s="2"/>
      <c r="F361" s="2"/>
      <c r="G361" s="2"/>
      <c r="H361" s="2"/>
      <c r="I361" s="2"/>
      <c r="J361" s="2"/>
      <c r="K361" s="125"/>
      <c r="L361" s="125"/>
      <c r="M361" s="125"/>
      <c r="N361" s="125"/>
      <c r="O361" s="125"/>
      <c r="P361" s="125"/>
      <c r="Q361" s="125"/>
      <c r="R361" s="125"/>
      <c r="S361" s="125"/>
      <c r="T361" s="125"/>
      <c r="U361" s="125"/>
    </row>
    <row r="362" s="1" customFormat="1">
      <c r="A362" s="2"/>
      <c r="B362" s="2"/>
      <c r="C362" s="2"/>
      <c r="D362" s="2"/>
      <c r="E362" s="2"/>
      <c r="F362" s="2"/>
      <c r="G362" s="2"/>
      <c r="H362" s="2"/>
      <c r="I362" s="2"/>
      <c r="J362" s="2"/>
      <c r="K362" s="125"/>
      <c r="L362" s="125"/>
      <c r="M362" s="125"/>
      <c r="N362" s="125"/>
      <c r="O362" s="125"/>
      <c r="P362" s="125"/>
      <c r="Q362" s="125"/>
      <c r="R362" s="125"/>
      <c r="S362" s="125"/>
      <c r="T362" s="125"/>
      <c r="U362" s="125"/>
    </row>
    <row r="363" s="1" customFormat="1">
      <c r="A363" s="2"/>
      <c r="B363" s="2"/>
      <c r="C363" s="2"/>
      <c r="D363" s="2"/>
      <c r="E363" s="2"/>
      <c r="F363" s="2"/>
      <c r="G363" s="2"/>
      <c r="H363" s="2"/>
      <c r="I363" s="2"/>
      <c r="J363" s="2"/>
      <c r="K363" s="125"/>
      <c r="L363" s="125"/>
      <c r="M363" s="125"/>
      <c r="N363" s="125"/>
      <c r="O363" s="125"/>
      <c r="P363" s="125"/>
      <c r="Q363" s="125"/>
      <c r="R363" s="125"/>
      <c r="S363" s="125"/>
      <c r="T363" s="125"/>
      <c r="U363" s="125"/>
    </row>
    <row r="364" s="1" customFormat="1">
      <c r="A364" s="2"/>
      <c r="B364" s="2"/>
      <c r="C364" s="2"/>
      <c r="D364" s="2"/>
      <c r="E364" s="2"/>
      <c r="F364" s="2"/>
      <c r="G364" s="2"/>
      <c r="H364" s="2"/>
      <c r="I364" s="2"/>
      <c r="J364" s="2"/>
      <c r="K364" s="125"/>
      <c r="L364" s="125"/>
      <c r="M364" s="125"/>
      <c r="N364" s="125"/>
      <c r="O364" s="125"/>
      <c r="P364" s="125"/>
      <c r="Q364" s="125"/>
      <c r="R364" s="125"/>
      <c r="S364" s="125"/>
      <c r="T364" s="125"/>
      <c r="U364" s="125"/>
    </row>
    <row r="365" s="1" customFormat="1">
      <c r="A365" s="2"/>
      <c r="B365" s="2"/>
      <c r="C365" s="2"/>
      <c r="D365" s="2"/>
      <c r="E365" s="2"/>
      <c r="F365" s="2"/>
      <c r="G365" s="2"/>
      <c r="H365" s="2"/>
      <c r="I365" s="2"/>
      <c r="J365" s="2"/>
      <c r="K365" s="125"/>
      <c r="L365" s="125"/>
      <c r="M365" s="125"/>
      <c r="N365" s="125"/>
      <c r="O365" s="125"/>
      <c r="P365" s="125"/>
      <c r="Q365" s="125"/>
      <c r="R365" s="125"/>
      <c r="S365" s="125"/>
      <c r="T365" s="125"/>
      <c r="U365" s="125"/>
    </row>
    <row r="366" s="1" customFormat="1">
      <c r="A366" s="2"/>
      <c r="B366" s="2"/>
      <c r="C366" s="2"/>
      <c r="D366" s="2"/>
      <c r="E366" s="2"/>
      <c r="F366" s="2"/>
      <c r="G366" s="2"/>
      <c r="H366" s="2"/>
      <c r="I366" s="2"/>
      <c r="J366" s="2"/>
      <c r="K366" s="125"/>
      <c r="L366" s="125"/>
      <c r="M366" s="125"/>
      <c r="N366" s="125"/>
      <c r="O366" s="125"/>
      <c r="P366" s="125"/>
      <c r="Q366" s="125"/>
      <c r="R366" s="125"/>
      <c r="S366" s="125"/>
      <c r="T366" s="125"/>
      <c r="U366" s="125"/>
    </row>
    <row r="367" s="1" customFormat="1">
      <c r="A367" s="2"/>
      <c r="B367" s="2"/>
      <c r="C367" s="2"/>
      <c r="D367" s="2"/>
      <c r="E367" s="2"/>
      <c r="F367" s="2"/>
      <c r="G367" s="2"/>
      <c r="H367" s="2"/>
      <c r="I367" s="2"/>
      <c r="J367" s="2"/>
      <c r="K367" s="125"/>
      <c r="L367" s="125"/>
      <c r="M367" s="125"/>
      <c r="N367" s="125"/>
      <c r="O367" s="125"/>
      <c r="P367" s="125"/>
      <c r="Q367" s="125"/>
      <c r="R367" s="125"/>
      <c r="S367" s="125"/>
      <c r="T367" s="125"/>
      <c r="U367" s="125"/>
    </row>
    <row r="368" s="1" customFormat="1">
      <c r="A368" s="2"/>
      <c r="B368" s="2"/>
      <c r="C368" s="2"/>
      <c r="D368" s="2"/>
      <c r="E368" s="2"/>
      <c r="F368" s="2"/>
      <c r="G368" s="2"/>
      <c r="H368" s="2"/>
      <c r="I368" s="2"/>
      <c r="J368" s="2"/>
      <c r="K368" s="125"/>
      <c r="L368" s="125"/>
      <c r="M368" s="125"/>
      <c r="N368" s="125"/>
      <c r="O368" s="125"/>
      <c r="P368" s="125"/>
      <c r="Q368" s="125"/>
      <c r="R368" s="125"/>
      <c r="S368" s="125"/>
      <c r="T368" s="125"/>
      <c r="U368" s="125"/>
    </row>
    <row r="369" s="1" customFormat="1">
      <c r="A369" s="2"/>
      <c r="B369" s="2"/>
      <c r="C369" s="2"/>
      <c r="D369" s="2"/>
      <c r="E369" s="2"/>
      <c r="F369" s="2"/>
      <c r="G369" s="2"/>
      <c r="H369" s="2"/>
      <c r="I369" s="2"/>
      <c r="J369" s="2"/>
      <c r="K369" s="125"/>
      <c r="L369" s="125"/>
      <c r="M369" s="125"/>
      <c r="N369" s="125"/>
      <c r="O369" s="125"/>
      <c r="P369" s="125"/>
      <c r="Q369" s="125"/>
      <c r="R369" s="125"/>
      <c r="S369" s="125"/>
      <c r="T369" s="125"/>
      <c r="U369" s="125"/>
    </row>
    <row r="370" s="1" customFormat="1">
      <c r="A370" s="2"/>
      <c r="B370" s="2"/>
      <c r="C370" s="2"/>
      <c r="D370" s="2"/>
      <c r="E370" s="2"/>
      <c r="F370" s="2"/>
      <c r="G370" s="2"/>
      <c r="H370" s="2"/>
      <c r="I370" s="2"/>
      <c r="J370" s="2"/>
      <c r="K370" s="125"/>
      <c r="L370" s="125"/>
      <c r="M370" s="125"/>
      <c r="N370" s="125"/>
      <c r="O370" s="125"/>
      <c r="P370" s="125"/>
      <c r="Q370" s="125"/>
      <c r="R370" s="125"/>
      <c r="S370" s="125"/>
      <c r="T370" s="125"/>
      <c r="U370" s="125"/>
    </row>
    <row r="371" s="1" customFormat="1">
      <c r="A371" s="2"/>
      <c r="B371" s="2"/>
      <c r="C371" s="2"/>
      <c r="D371" s="2"/>
      <c r="E371" s="2"/>
      <c r="F371" s="2"/>
      <c r="G371" s="2"/>
      <c r="H371" s="2"/>
      <c r="I371" s="2"/>
      <c r="J371" s="2"/>
      <c r="K371" s="125"/>
      <c r="L371" s="125"/>
      <c r="M371" s="125"/>
      <c r="N371" s="125"/>
      <c r="O371" s="125"/>
      <c r="P371" s="125"/>
      <c r="Q371" s="125"/>
      <c r="R371" s="125"/>
      <c r="S371" s="125"/>
      <c r="T371" s="125"/>
      <c r="U371" s="125"/>
    </row>
    <row r="372" s="1" customFormat="1">
      <c r="A372" s="2"/>
      <c r="B372" s="2"/>
      <c r="C372" s="2"/>
      <c r="D372" s="2"/>
      <c r="E372" s="2"/>
      <c r="F372" s="2"/>
      <c r="G372" s="2"/>
      <c r="H372" s="2"/>
      <c r="I372" s="2"/>
      <c r="J372" s="2"/>
      <c r="K372" s="125"/>
      <c r="L372" s="125"/>
      <c r="M372" s="125"/>
      <c r="N372" s="125"/>
      <c r="O372" s="125"/>
      <c r="P372" s="125"/>
      <c r="Q372" s="125"/>
      <c r="R372" s="125"/>
      <c r="S372" s="125"/>
      <c r="T372" s="125"/>
      <c r="U372" s="125"/>
    </row>
    <row r="373" s="1" customFormat="1">
      <c r="A373" s="2"/>
      <c r="B373" s="2"/>
      <c r="C373" s="2"/>
      <c r="D373" s="2"/>
      <c r="E373" s="2"/>
      <c r="F373" s="2"/>
      <c r="G373" s="2"/>
      <c r="H373" s="2"/>
      <c r="I373" s="2"/>
      <c r="J373" s="2"/>
      <c r="K373" s="125"/>
      <c r="L373" s="125"/>
      <c r="M373" s="125"/>
      <c r="N373" s="125"/>
      <c r="O373" s="125"/>
      <c r="P373" s="125"/>
      <c r="Q373" s="125"/>
      <c r="R373" s="125"/>
      <c r="S373" s="125"/>
      <c r="T373" s="125"/>
      <c r="U373" s="125"/>
    </row>
    <row r="374" s="1" customFormat="1">
      <c r="A374" s="2"/>
      <c r="B374" s="2"/>
      <c r="C374" s="2"/>
      <c r="D374" s="2"/>
      <c r="E374" s="2"/>
      <c r="F374" s="2"/>
      <c r="G374" s="2"/>
      <c r="H374" s="2"/>
      <c r="I374" s="2"/>
      <c r="J374" s="2"/>
      <c r="K374" s="125"/>
      <c r="L374" s="125"/>
      <c r="M374" s="125"/>
      <c r="N374" s="125"/>
      <c r="O374" s="125"/>
      <c r="P374" s="125"/>
      <c r="Q374" s="125"/>
      <c r="R374" s="125"/>
      <c r="S374" s="125"/>
      <c r="T374" s="125"/>
      <c r="U374" s="125"/>
    </row>
    <row r="375">
      <c r="A375" s="81" t="s">
        <v>246</v>
      </c>
      <c r="B375" s="81"/>
      <c r="C375" s="81"/>
      <c r="D375" s="81"/>
      <c r="E375" s="81"/>
      <c r="F375" s="81"/>
      <c r="G375" s="81"/>
      <c r="H375" s="81"/>
      <c r="I375" s="81"/>
      <c r="J375" s="81"/>
      <c r="K375" s="81"/>
      <c r="L375" s="81"/>
      <c r="M375" s="81"/>
      <c r="N375" s="81"/>
      <c r="O375" s="81"/>
      <c r="P375" s="81"/>
      <c r="Q375" s="81"/>
      <c r="R375" s="81"/>
      <c r="S375" s="81"/>
      <c r="T375" s="81"/>
      <c r="U375" s="81"/>
    </row>
    <row r="376">
      <c r="A376" s="81"/>
      <c r="B376" s="81"/>
      <c r="C376" s="81"/>
      <c r="D376" s="81"/>
      <c r="E376" s="81"/>
      <c r="F376" s="81"/>
      <c r="G376" s="81"/>
      <c r="H376" s="81"/>
      <c r="I376" s="81"/>
      <c r="J376" s="81"/>
      <c r="K376" s="81"/>
      <c r="L376" s="81"/>
      <c r="M376" s="81"/>
      <c r="N376" s="81"/>
      <c r="O376" s="81"/>
      <c r="P376" s="81"/>
      <c r="Q376" s="81"/>
      <c r="R376" s="81"/>
      <c r="S376" s="81"/>
      <c r="T376" s="81"/>
      <c r="U376" s="81"/>
    </row>
    <row r="377">
      <c r="A377" s="81" t="s">
        <v>50</v>
      </c>
      <c r="B377" s="81" t="s">
        <v>51</v>
      </c>
      <c r="C377" s="81"/>
      <c r="D377" s="81"/>
      <c r="E377" s="81"/>
      <c r="F377" s="81"/>
      <c r="G377" s="81"/>
      <c r="H377" s="81"/>
      <c r="I377" s="81"/>
      <c r="J377" s="43" t="s">
        <v>52</v>
      </c>
      <c r="K377" s="33" t="s">
        <v>53</v>
      </c>
      <c r="L377" s="35"/>
      <c r="M377" s="35"/>
      <c r="N377" s="34"/>
      <c r="O377" s="33" t="s">
        <v>54</v>
      </c>
      <c r="P377" s="35"/>
      <c r="Q377" s="34"/>
      <c r="R377" s="33" t="s">
        <v>55</v>
      </c>
      <c r="S377" s="35"/>
      <c r="T377" s="34"/>
      <c r="U377" s="43" t="s">
        <v>56</v>
      </c>
      <c r="V377" s="1"/>
      <c r="W377" s="1"/>
    </row>
    <row r="378" s="1" customFormat="1">
      <c r="A378" s="81"/>
      <c r="B378" s="81"/>
      <c r="C378" s="81"/>
      <c r="D378" s="81"/>
      <c r="E378" s="81"/>
      <c r="F378" s="81"/>
      <c r="G378" s="81"/>
      <c r="H378" s="81"/>
      <c r="I378" s="81"/>
      <c r="J378" s="43"/>
      <c r="K378" s="38"/>
      <c r="L378" s="40"/>
      <c r="M378" s="40"/>
      <c r="N378" s="39"/>
      <c r="O378" s="38"/>
      <c r="P378" s="40"/>
      <c r="Q378" s="39"/>
      <c r="R378" s="38"/>
      <c r="S378" s="40"/>
      <c r="T378" s="39"/>
      <c r="U378" s="43"/>
      <c r="V378" s="1"/>
      <c r="W378" s="1"/>
    </row>
    <row r="379">
      <c r="A379" s="81"/>
      <c r="B379" s="81"/>
      <c r="C379" s="81"/>
      <c r="D379" s="81"/>
      <c r="E379" s="81"/>
      <c r="F379" s="81"/>
      <c r="G379" s="81"/>
      <c r="H379" s="81"/>
      <c r="I379" s="81"/>
      <c r="J379" s="43"/>
      <c r="K379" s="43" t="s">
        <v>57</v>
      </c>
      <c r="L379" s="43" t="s">
        <v>58</v>
      </c>
      <c r="M379" s="43" t="s">
        <v>59</v>
      </c>
      <c r="N379" s="43" t="s">
        <v>60</v>
      </c>
      <c r="O379" s="43" t="s">
        <v>61</v>
      </c>
      <c r="P379" s="43" t="s">
        <v>40</v>
      </c>
      <c r="Q379" s="43" t="s">
        <v>62</v>
      </c>
      <c r="R379" s="43" t="s">
        <v>63</v>
      </c>
      <c r="S379" s="43" t="s">
        <v>57</v>
      </c>
      <c r="T379" s="43" t="s">
        <v>64</v>
      </c>
      <c r="U379" s="43"/>
      <c r="V379" s="1"/>
      <c r="W379" s="1"/>
    </row>
    <row r="380">
      <c r="A380" s="81" t="s">
        <v>239</v>
      </c>
      <c r="B380" s="81"/>
      <c r="C380" s="81"/>
      <c r="D380" s="81"/>
      <c r="E380" s="81"/>
      <c r="F380" s="81"/>
      <c r="G380" s="81"/>
      <c r="H380" s="81"/>
      <c r="I380" s="81"/>
      <c r="J380" s="81"/>
      <c r="K380" s="81"/>
      <c r="L380" s="81"/>
      <c r="M380" s="81"/>
      <c r="N380" s="81"/>
      <c r="O380" s="81"/>
      <c r="P380" s="81"/>
      <c r="Q380" s="81"/>
      <c r="R380" s="81"/>
      <c r="S380" s="81"/>
      <c r="T380" s="81"/>
      <c r="U380" s="81"/>
      <c r="V380" s="1"/>
      <c r="W380" s="1"/>
    </row>
    <row r="381">
      <c r="A381" s="89" t="str">
        <f t="shared" ref="A371:A388" si="121">IF(ISNA(INDEX($A$42:$U$235,MATCH($B381,$B$42:$B$235,0),1)),"",INDEX($A$42:$U$235,MATCH($B381,$B$42:$B$235,0),1))</f>
        <v>YLU0011</v>
      </c>
      <c r="B381" s="63" t="s">
        <v>87</v>
      </c>
      <c r="C381" s="63"/>
      <c r="D381" s="63"/>
      <c r="E381" s="63"/>
      <c r="F381" s="63"/>
      <c r="G381" s="63"/>
      <c r="H381" s="63"/>
      <c r="I381" s="63"/>
      <c r="J381" s="150">
        <f t="shared" ref="J381:J385" si="122">IF(ISNA(INDEX($A$42:$U$235,MATCH($B381,$B$42:$B$235,0),10)),"",INDEX($A$42:$U$235,MATCH($B381,$B$42:$B$235,0),10))</f>
        <v>2</v>
      </c>
      <c r="K381" s="150">
        <f t="shared" ref="K381:K385" si="123">IF(ISNA(INDEX($A$42:$U$235,MATCH($B381,$B$42:$B$235,0),11)),"",INDEX($A$42:$U$235,MATCH($B381,$B$42:$B$235,0),11))</f>
        <v>0</v>
      </c>
      <c r="L381" s="150">
        <f t="shared" ref="L381:L385" si="124">IF(ISNA(INDEX($A$42:$U$235,MATCH($B381,$B$42:$B$235,0),12)),"",INDEX($A$42:$U$235,MATCH($B381,$B$42:$B$235,0),12))</f>
        <v>2</v>
      </c>
      <c r="M381" s="150">
        <f t="shared" ref="M381:M385" si="125">IF(ISNA(INDEX($A$42:$U$235,MATCH($B381,$B$42:$B$235,0),13)),"",INDEX($A$42:$U$235,MATCH($B381,$B$42:$B$235,0),13))</f>
        <v>0</v>
      </c>
      <c r="N381" s="69">
        <f t="shared" ref="N381:N385" si="126">IF(ISNA(INDEX($A$42:$U$235,MATCH($B381,$B$42:$B$235,0),14)),"",INDEX($A$42:$U$235,MATCH($B381,$B$42:$B$235,0),14))</f>
        <v>0</v>
      </c>
      <c r="O381" s="69">
        <f t="shared" ref="O381:O385" si="127">IF(ISNA(INDEX($A$42:$U$235,MATCH($B381,$B$42:$B$235,0),15)),"",INDEX($A$42:$U$235,MATCH($B381,$B$42:$B$235,0),15))</f>
        <v>2</v>
      </c>
      <c r="P381" s="69">
        <f t="shared" ref="P381:P385" si="128">IF(ISNA(INDEX($A$42:$U$235,MATCH($B381,$B$42:$B$235,0),16)),"",INDEX($A$42:$U$235,MATCH($B381,$B$42:$B$235,0),16))</f>
        <v>2</v>
      </c>
      <c r="Q381" s="69">
        <f t="shared" ref="Q381:Q385" si="129">IF(ISNA(INDEX($A$42:$U$235,MATCH($B381,$B$42:$B$235,0),17)),"",INDEX($A$42:$U$235,MATCH($B381,$B$42:$B$235,0),17))</f>
        <v>4</v>
      </c>
      <c r="R381" s="151">
        <f t="shared" ref="R381:R385" si="130">IF(ISNA(INDEX($A$42:$U$235,MATCH($B381,$B$42:$B$235,0),18)),"",INDEX($A$42:$U$235,MATCH($B381,$B$42:$B$235,0),18))</f>
        <v>0</v>
      </c>
      <c r="S381" s="151">
        <f t="shared" ref="S381:S385" si="131">IF(ISNA(INDEX($A$42:$U$235,MATCH($B381,$B$42:$B$235,0),19)),"",INDEX($A$42:$U$235,MATCH($B381,$B$42:$B$235,0),19))</f>
        <v>0</v>
      </c>
      <c r="T381" s="151" t="str">
        <f t="shared" ref="T381:T385" si="132">IF(ISNA(INDEX($A$42:$U$235,MATCH($B381,$B$42:$B$235,0),20)),"",INDEX($A$42:$U$235,MATCH($B381,$B$42:$B$235,0),20))</f>
        <v>VP</v>
      </c>
      <c r="U381" s="151" t="str">
        <f t="shared" ref="U381:U385" si="133">IF(ISNA(INDEX($A$42:$U$235,MATCH($B381,$B$42:$B$235,0),21)),"",INDEX($A$42:$U$235,MATCH($B381,$B$42:$B$235,0),21))</f>
        <v>DC</v>
      </c>
      <c r="V381" s="13"/>
      <c r="W381" s="13"/>
      <c r="X381" s="13"/>
      <c r="Y381" s="13"/>
      <c r="Z381" s="13"/>
      <c r="AA381" s="13"/>
    </row>
    <row r="382">
      <c r="A382" s="89" t="str">
        <f t="shared" si="121"/>
        <v>YLU0012</v>
      </c>
      <c r="B382" s="63" t="s">
        <v>112</v>
      </c>
      <c r="C382" s="63"/>
      <c r="D382" s="63"/>
      <c r="E382" s="63"/>
      <c r="F382" s="63"/>
      <c r="G382" s="63"/>
      <c r="H382" s="63"/>
      <c r="I382" s="63"/>
      <c r="J382" s="150">
        <f t="shared" si="122"/>
        <v>2</v>
      </c>
      <c r="K382" s="150">
        <f t="shared" si="123"/>
        <v>0</v>
      </c>
      <c r="L382" s="150">
        <f t="shared" si="124"/>
        <v>2</v>
      </c>
      <c r="M382" s="150">
        <f t="shared" si="125"/>
        <v>0</v>
      </c>
      <c r="N382" s="69">
        <f t="shared" si="126"/>
        <v>0</v>
      </c>
      <c r="O382" s="69">
        <f t="shared" si="127"/>
        <v>2</v>
      </c>
      <c r="P382" s="69">
        <f t="shared" si="128"/>
        <v>2</v>
      </c>
      <c r="Q382" s="69">
        <f t="shared" si="129"/>
        <v>4</v>
      </c>
      <c r="R382" s="151">
        <f t="shared" si="130"/>
        <v>0</v>
      </c>
      <c r="S382" s="151">
        <f t="shared" si="131"/>
        <v>0</v>
      </c>
      <c r="T382" s="151" t="str">
        <f t="shared" si="132"/>
        <v>VP</v>
      </c>
      <c r="U382" s="151" t="str">
        <f t="shared" si="133"/>
        <v>DC</v>
      </c>
      <c r="V382" s="13"/>
      <c r="W382" s="13"/>
      <c r="X382" s="13"/>
      <c r="Y382" s="13"/>
      <c r="Z382" s="13"/>
      <c r="AA382" s="13"/>
    </row>
    <row r="383">
      <c r="A383" s="89" t="str">
        <f t="shared" si="121"/>
        <v>*</v>
      </c>
      <c r="B383" s="63" t="s">
        <v>131</v>
      </c>
      <c r="C383" s="63"/>
      <c r="D383" s="63"/>
      <c r="E383" s="63"/>
      <c r="F383" s="63"/>
      <c r="G383" s="63"/>
      <c r="H383" s="63"/>
      <c r="I383" s="63"/>
      <c r="J383" s="150">
        <f t="shared" si="122"/>
        <v>3</v>
      </c>
      <c r="K383" s="150">
        <f t="shared" si="123"/>
        <v>0</v>
      </c>
      <c r="L383" s="150">
        <f t="shared" si="124"/>
        <v>2</v>
      </c>
      <c r="M383" s="150">
        <f t="shared" si="125"/>
        <v>0</v>
      </c>
      <c r="N383" s="69">
        <f t="shared" si="126"/>
        <v>0</v>
      </c>
      <c r="O383" s="69">
        <f t="shared" si="127"/>
        <v>2</v>
      </c>
      <c r="P383" s="69">
        <f t="shared" si="128"/>
        <v>3</v>
      </c>
      <c r="Q383" s="69">
        <f t="shared" si="129"/>
        <v>5</v>
      </c>
      <c r="R383" s="151">
        <f t="shared" si="130"/>
        <v>0</v>
      </c>
      <c r="S383" s="151" t="str">
        <f t="shared" si="131"/>
        <v>C</v>
      </c>
      <c r="T383" s="151">
        <f t="shared" si="132"/>
        <v>0</v>
      </c>
      <c r="U383" s="151" t="str">
        <f t="shared" si="133"/>
        <v>DC</v>
      </c>
      <c r="V383" s="13"/>
      <c r="W383" s="13"/>
      <c r="X383" s="13"/>
      <c r="Y383" s="13"/>
      <c r="Z383" s="13"/>
      <c r="AA383" s="13"/>
    </row>
    <row r="384">
      <c r="A384" s="89" t="str">
        <f t="shared" si="121"/>
        <v>**</v>
      </c>
      <c r="B384" s="63" t="s">
        <v>155</v>
      </c>
      <c r="C384" s="63"/>
      <c r="D384" s="63"/>
      <c r="E384" s="63"/>
      <c r="F384" s="63"/>
      <c r="G384" s="63"/>
      <c r="H384" s="63"/>
      <c r="I384" s="63"/>
      <c r="J384" s="150">
        <f t="shared" si="122"/>
        <v>3</v>
      </c>
      <c r="K384" s="150">
        <f t="shared" si="123"/>
        <v>0</v>
      </c>
      <c r="L384" s="150">
        <f t="shared" si="124"/>
        <v>2</v>
      </c>
      <c r="M384" s="150">
        <f t="shared" si="125"/>
        <v>0</v>
      </c>
      <c r="N384" s="69">
        <f t="shared" si="126"/>
        <v>0</v>
      </c>
      <c r="O384" s="69">
        <f t="shared" si="127"/>
        <v>2</v>
      </c>
      <c r="P384" s="69">
        <f t="shared" si="128"/>
        <v>3</v>
      </c>
      <c r="Q384" s="69">
        <f t="shared" si="129"/>
        <v>5</v>
      </c>
      <c r="R384" s="151">
        <f t="shared" si="130"/>
        <v>0</v>
      </c>
      <c r="S384" s="151" t="str">
        <f t="shared" si="131"/>
        <v>C</v>
      </c>
      <c r="T384" s="151">
        <f t="shared" si="132"/>
        <v>0</v>
      </c>
      <c r="U384" s="151" t="str">
        <f t="shared" si="133"/>
        <v>DC</v>
      </c>
      <c r="V384" s="13"/>
      <c r="W384" s="13"/>
      <c r="X384" s="13"/>
      <c r="Y384" s="13"/>
      <c r="Z384" s="13"/>
      <c r="AA384" s="13"/>
    </row>
    <row r="385">
      <c r="A385" s="89" t="str">
        <f t="shared" si="121"/>
        <v>VLR2822</v>
      </c>
      <c r="B385" s="63" t="s">
        <v>110</v>
      </c>
      <c r="C385" s="63"/>
      <c r="D385" s="63"/>
      <c r="E385" s="63"/>
      <c r="F385" s="63"/>
      <c r="G385" s="63"/>
      <c r="H385" s="63"/>
      <c r="I385" s="63"/>
      <c r="J385" s="150">
        <f t="shared" si="122"/>
        <v>3</v>
      </c>
      <c r="K385" s="150">
        <f t="shared" si="123"/>
        <v>0</v>
      </c>
      <c r="L385" s="150">
        <f t="shared" si="124"/>
        <v>0</v>
      </c>
      <c r="M385" s="150">
        <f t="shared" si="125"/>
        <v>0</v>
      </c>
      <c r="N385" s="69">
        <f t="shared" si="126"/>
        <v>0</v>
      </c>
      <c r="O385" s="69">
        <f t="shared" si="127"/>
        <v>0</v>
      </c>
      <c r="P385" s="69">
        <f t="shared" si="128"/>
        <v>5</v>
      </c>
      <c r="Q385" s="69">
        <f t="shared" si="129"/>
        <v>5</v>
      </c>
      <c r="R385" s="151">
        <f t="shared" si="130"/>
        <v>0</v>
      </c>
      <c r="S385" s="151" t="str">
        <f t="shared" si="131"/>
        <v>C</v>
      </c>
      <c r="T385" s="151">
        <f t="shared" si="132"/>
        <v>0</v>
      </c>
      <c r="U385" s="151" t="str">
        <f t="shared" si="133"/>
        <v>DC</v>
      </c>
      <c r="V385" s="13"/>
      <c r="W385" s="13"/>
      <c r="X385" s="13"/>
      <c r="Y385" s="13"/>
      <c r="Z385" s="13"/>
      <c r="AA385" s="13"/>
    </row>
    <row r="386">
      <c r="A386" s="81" t="s">
        <v>89</v>
      </c>
      <c r="B386" s="152"/>
      <c r="C386" s="152"/>
      <c r="D386" s="152"/>
      <c r="E386" s="152"/>
      <c r="F386" s="152"/>
      <c r="G386" s="152"/>
      <c r="H386" s="152"/>
      <c r="I386" s="152"/>
      <c r="J386" s="103">
        <f t="shared" ref="J386:Q386" si="134">SUM(J381:J385)</f>
        <v>13</v>
      </c>
      <c r="K386" s="103">
        <f t="shared" si="134"/>
        <v>0</v>
      </c>
      <c r="L386" s="103">
        <f t="shared" si="134"/>
        <v>8</v>
      </c>
      <c r="M386" s="103">
        <f t="shared" si="134"/>
        <v>0</v>
      </c>
      <c r="N386" s="85">
        <f t="shared" si="134"/>
        <v>0</v>
      </c>
      <c r="O386" s="85">
        <f t="shared" si="134"/>
        <v>8</v>
      </c>
      <c r="P386" s="85">
        <f t="shared" si="134"/>
        <v>15</v>
      </c>
      <c r="Q386" s="85">
        <f t="shared" si="134"/>
        <v>23</v>
      </c>
      <c r="R386" s="81">
        <f>COUNTIF(R381:R385,"E")</f>
        <v>0</v>
      </c>
      <c r="S386" s="81">
        <f>COUNTIF(S381:S385,"C")</f>
        <v>3</v>
      </c>
      <c r="T386" s="81">
        <f>COUNTIF(T381:T385,"VP")</f>
        <v>2</v>
      </c>
      <c r="U386" s="74">
        <f>COUNTA(U381:U385)</f>
        <v>5</v>
      </c>
      <c r="V386" s="1"/>
      <c r="W386" s="1"/>
      <c r="X386" s="1"/>
      <c r="Y386" s="1"/>
      <c r="Z386" s="1"/>
      <c r="AA386" s="1"/>
    </row>
    <row r="387">
      <c r="A387" s="81" t="s">
        <v>244</v>
      </c>
      <c r="B387" s="81"/>
      <c r="C387" s="81"/>
      <c r="D387" s="81"/>
      <c r="E387" s="81"/>
      <c r="F387" s="81"/>
      <c r="G387" s="81"/>
      <c r="H387" s="81"/>
      <c r="I387" s="81"/>
      <c r="J387" s="81"/>
      <c r="K387" s="81"/>
      <c r="L387" s="81"/>
      <c r="M387" s="81"/>
      <c r="N387" s="81"/>
      <c r="O387" s="81"/>
      <c r="P387" s="81"/>
      <c r="Q387" s="81"/>
      <c r="R387" s="81"/>
      <c r="S387" s="81"/>
      <c r="T387" s="81"/>
      <c r="U387" s="81"/>
      <c r="V387" s="12"/>
      <c r="W387" s="12"/>
      <c r="X387" s="12"/>
      <c r="Y387" s="12"/>
      <c r="Z387" s="12"/>
      <c r="AA387" s="12"/>
    </row>
    <row r="388" ht="30" customHeight="1">
      <c r="A388" s="89" t="str">
        <f t="shared" si="121"/>
        <v>VLR6818</v>
      </c>
      <c r="B388" s="98" t="s">
        <v>194</v>
      </c>
      <c r="C388" s="98"/>
      <c r="D388" s="98"/>
      <c r="E388" s="98"/>
      <c r="F388" s="98"/>
      <c r="G388" s="98"/>
      <c r="H388" s="98"/>
      <c r="I388" s="98"/>
      <c r="J388" s="150">
        <f>IF(ISNA(INDEX($A$42:$U$235,MATCH($B388,$B$42:$B$235,0),10)),"",INDEX($A$42:$U$235,MATCH($B388,$B$42:$B$235,0),10))</f>
        <v>4</v>
      </c>
      <c r="K388" s="150">
        <f>IF(ISNA(INDEX($A$42:$U$235,MATCH($B388,$B$42:$B$235,0),11)),"",INDEX($A$42:$U$235,MATCH($B388,$B$42:$B$235,0),11))</f>
        <v>0</v>
      </c>
      <c r="L388" s="150">
        <f>IF(ISNA(INDEX($A$42:$U$235,MATCH($B388,$B$42:$B$235,0),12)),"",INDEX($A$42:$U$235,MATCH($B388,$B$42:$B$235,0),12))</f>
        <v>0</v>
      </c>
      <c r="M388" s="150">
        <f>IF(ISNA(INDEX($A$42:$U$235,MATCH($B388,$B$42:$B$235,0),13)),"",INDEX($A$42:$U$235,MATCH($B388,$B$42:$B$235,0),13))</f>
        <v>4</v>
      </c>
      <c r="N388" s="69">
        <f>IF(ISNA(INDEX($A$42:$U$235,MATCH($B388,$B$42:$B$235,0),14)),"",INDEX($A$42:$U$235,MATCH($B388,$B$42:$B$235,0),14))</f>
        <v>0</v>
      </c>
      <c r="O388" s="69">
        <f>IF(ISNA(INDEX($A$42:$U$235,MATCH($B388,$B$42:$B$235,0),15)),"",INDEX($A$42:$U$235,MATCH($B388,$B$42:$B$235,0),15))</f>
        <v>4</v>
      </c>
      <c r="P388" s="69">
        <f>IF(ISNA(INDEX($A$42:$U$235,MATCH($B388,$B$42:$B$235,0),16)),"",INDEX($A$42:$U$235,MATCH($B388,$B$42:$B$235,0),16))</f>
        <v>4</v>
      </c>
      <c r="Q388" s="69">
        <f>IF(ISNA(INDEX($A$42:$U$235,MATCH($B388,$B$42:$B$235,0),17)),"",INDEX($A$42:$U$235,MATCH($B388,$B$42:$B$235,0),17))</f>
        <v>8</v>
      </c>
      <c r="R388" s="151">
        <f>IF(ISNA(INDEX($A$42:$U$235,MATCH($B388,$B$42:$B$235,0),18)),"",INDEX($A$42:$U$235,MATCH($B388,$B$42:$B$235,0),18))</f>
        <v>0</v>
      </c>
      <c r="S388" s="151" t="str">
        <f>IF(ISNA(INDEX($A$42:$U$235,MATCH($B388,$B$42:$B$235,0),19)),"",INDEX($A$42:$U$235,MATCH($B388,$B$42:$B$235,0),19))</f>
        <v>C</v>
      </c>
      <c r="T388" s="151">
        <f>IF(ISNA(INDEX($A$42:$U$235,MATCH($B388,$B$42:$B$235,0),20)),"",INDEX($A$42:$U$235,MATCH($B388,$B$42:$B$235,0),20))</f>
        <v>0</v>
      </c>
      <c r="U388" s="151" t="str">
        <f>IF(ISNA(INDEX($A$42:$U$235,MATCH($B388,$B$42:$B$235,0),21)),"",INDEX($A$42:$U$235,MATCH($B388,$B$42:$B$235,0),21))</f>
        <v>DC</v>
      </c>
      <c r="V388" s="12"/>
      <c r="W388" s="12"/>
      <c r="X388" s="12"/>
      <c r="Y388" s="12"/>
      <c r="Z388" s="12"/>
      <c r="AA388" s="12"/>
    </row>
    <row r="389" ht="15">
      <c r="A389" s="81" t="s">
        <v>89</v>
      </c>
      <c r="B389" s="81"/>
      <c r="C389" s="81"/>
      <c r="D389" s="81"/>
      <c r="E389" s="81"/>
      <c r="F389" s="81"/>
      <c r="G389" s="81"/>
      <c r="H389" s="81"/>
      <c r="I389" s="81"/>
      <c r="J389" s="103">
        <f t="shared" ref="J389:Q389" si="135">SUM(J388:J388)</f>
        <v>4</v>
      </c>
      <c r="K389" s="103">
        <f t="shared" si="135"/>
        <v>0</v>
      </c>
      <c r="L389" s="103">
        <f t="shared" si="135"/>
        <v>0</v>
      </c>
      <c r="M389" s="103">
        <f t="shared" si="135"/>
        <v>4</v>
      </c>
      <c r="N389" s="85">
        <f t="shared" si="135"/>
        <v>0</v>
      </c>
      <c r="O389" s="85">
        <f t="shared" si="135"/>
        <v>4</v>
      </c>
      <c r="P389" s="85">
        <f t="shared" si="135"/>
        <v>4</v>
      </c>
      <c r="Q389" s="85">
        <f t="shared" si="135"/>
        <v>8</v>
      </c>
      <c r="R389" s="81">
        <f>COUNTIF(R388:R388,"E")</f>
        <v>0</v>
      </c>
      <c r="S389" s="81">
        <f>COUNTIF(S388:S388,"C")</f>
        <v>1</v>
      </c>
      <c r="T389" s="81">
        <f>COUNTIF(T388:T388,"VP")</f>
        <v>0</v>
      </c>
      <c r="U389" s="74">
        <f>COUNTA(U388:U388)</f>
        <v>1</v>
      </c>
      <c r="V389" s="166" t="s">
        <v>247</v>
      </c>
      <c r="W389" s="166"/>
      <c r="X389" s="166"/>
      <c r="Y389" s="166"/>
      <c r="Z389" s="167"/>
      <c r="AA389" s="29"/>
    </row>
    <row r="390" ht="15">
      <c r="A390" s="153" t="s">
        <v>245</v>
      </c>
      <c r="B390" s="154"/>
      <c r="C390" s="154"/>
      <c r="D390" s="154"/>
      <c r="E390" s="154"/>
      <c r="F390" s="154"/>
      <c r="G390" s="154"/>
      <c r="H390" s="154"/>
      <c r="I390" s="155"/>
      <c r="J390" s="103">
        <f t="shared" ref="J390:U390" si="136">SUM(J386,J389)</f>
        <v>17</v>
      </c>
      <c r="K390" s="103">
        <f t="shared" si="136"/>
        <v>0</v>
      </c>
      <c r="L390" s="103">
        <f t="shared" si="136"/>
        <v>8</v>
      </c>
      <c r="M390" s="103">
        <f t="shared" si="136"/>
        <v>4</v>
      </c>
      <c r="N390" s="85">
        <f t="shared" si="136"/>
        <v>0</v>
      </c>
      <c r="O390" s="85">
        <f t="shared" si="136"/>
        <v>12</v>
      </c>
      <c r="P390" s="85">
        <f t="shared" si="136"/>
        <v>19</v>
      </c>
      <c r="Q390" s="85">
        <f t="shared" si="136"/>
        <v>31</v>
      </c>
      <c r="R390" s="103">
        <f t="shared" si="136"/>
        <v>0</v>
      </c>
      <c r="S390" s="103">
        <f t="shared" si="136"/>
        <v>4</v>
      </c>
      <c r="T390" s="103">
        <f t="shared" si="136"/>
        <v>2</v>
      </c>
      <c r="U390" s="168">
        <f t="shared" si="136"/>
        <v>6</v>
      </c>
      <c r="V390" s="166"/>
      <c r="W390" s="166"/>
      <c r="X390" s="166"/>
      <c r="Y390" s="166"/>
      <c r="Z390" s="167"/>
      <c r="AA390" s="29"/>
    </row>
    <row r="391" ht="15">
      <c r="A391" s="108" t="s">
        <v>226</v>
      </c>
      <c r="B391" s="109"/>
      <c r="C391" s="109"/>
      <c r="D391" s="109"/>
      <c r="E391" s="109"/>
      <c r="F391" s="109"/>
      <c r="G391" s="109"/>
      <c r="H391" s="109"/>
      <c r="I391" s="109"/>
      <c r="J391" s="110"/>
      <c r="K391" s="103">
        <f t="shared" ref="K391:Q391" si="137">K386*14+K389*12</f>
        <v>0</v>
      </c>
      <c r="L391" s="103">
        <f t="shared" si="137"/>
        <v>112</v>
      </c>
      <c r="M391" s="103">
        <f t="shared" si="137"/>
        <v>48</v>
      </c>
      <c r="N391" s="85">
        <f t="shared" si="137"/>
        <v>0</v>
      </c>
      <c r="O391" s="85">
        <f t="shared" si="137"/>
        <v>160</v>
      </c>
      <c r="P391" s="85">
        <f t="shared" si="137"/>
        <v>258</v>
      </c>
      <c r="Q391" s="85">
        <f t="shared" si="137"/>
        <v>418</v>
      </c>
      <c r="R391" s="156"/>
      <c r="S391" s="157"/>
      <c r="T391" s="157"/>
      <c r="U391" s="158"/>
      <c r="V391" s="169" t="s">
        <v>248</v>
      </c>
      <c r="W391" s="170"/>
      <c r="X391" s="170"/>
      <c r="Y391" s="171"/>
      <c r="Z391" s="167"/>
      <c r="AA391" s="29"/>
    </row>
    <row r="392">
      <c r="A392" s="112"/>
      <c r="B392" s="113"/>
      <c r="C392" s="113"/>
      <c r="D392" s="113"/>
      <c r="E392" s="113"/>
      <c r="F392" s="113"/>
      <c r="G392" s="113"/>
      <c r="H392" s="113"/>
      <c r="I392" s="113"/>
      <c r="J392" s="114"/>
      <c r="K392" s="115">
        <f>SUM(K391:N391)</f>
        <v>160</v>
      </c>
      <c r="L392" s="116"/>
      <c r="M392" s="116"/>
      <c r="N392" s="117"/>
      <c r="O392" s="115">
        <f>SUM(O391:P391)</f>
        <v>418</v>
      </c>
      <c r="P392" s="116"/>
      <c r="Q392" s="117"/>
      <c r="R392" s="159"/>
      <c r="S392" s="160"/>
      <c r="T392" s="160"/>
      <c r="U392" s="161"/>
      <c r="V392" s="172">
        <f t="shared" ref="V392:V393" si="138">K261+K294+K347+K393</f>
        <v>1</v>
      </c>
      <c r="W392" s="172"/>
      <c r="X392" s="172"/>
      <c r="Y392" s="172"/>
      <c r="Z392" s="9" t="s">
        <v>249</v>
      </c>
      <c r="AA392" s="10"/>
    </row>
    <row r="393">
      <c r="A393" s="14" t="s">
        <v>227</v>
      </c>
      <c r="B393" s="15"/>
      <c r="C393" s="15"/>
      <c r="D393" s="15"/>
      <c r="E393" s="15"/>
      <c r="F393" s="15"/>
      <c r="G393" s="15"/>
      <c r="H393" s="15"/>
      <c r="I393" s="15"/>
      <c r="J393" s="16"/>
      <c r="K393" s="118">
        <f>U390/SUM(U56,U73,U90,U110,U128,U143)</f>
        <v>0.10000000000000001</v>
      </c>
      <c r="L393" s="119"/>
      <c r="M393" s="119"/>
      <c r="N393" s="119"/>
      <c r="O393" s="119"/>
      <c r="P393" s="119"/>
      <c r="Q393" s="119"/>
      <c r="R393" s="119"/>
      <c r="S393" s="119"/>
      <c r="T393" s="119"/>
      <c r="U393" s="120"/>
      <c r="V393" s="172">
        <f t="shared" si="138"/>
        <v>1</v>
      </c>
      <c r="W393" s="172"/>
      <c r="X393" s="172"/>
      <c r="Y393" s="172"/>
      <c r="Z393" s="16" t="s">
        <v>250</v>
      </c>
      <c r="AA393" s="146"/>
    </row>
    <row r="394">
      <c r="A394" s="162" t="s">
        <v>241</v>
      </c>
      <c r="B394" s="163"/>
      <c r="C394" s="163"/>
      <c r="D394" s="163"/>
      <c r="E394" s="163"/>
      <c r="F394" s="163"/>
      <c r="G394" s="163"/>
      <c r="H394" s="163"/>
      <c r="I394" s="163"/>
      <c r="J394" s="164"/>
      <c r="K394" s="118">
        <f>K392/(SUM(O56,O73,O90,O110,O128)*14+O143*12)</f>
        <v>0.076960076960076965</v>
      </c>
      <c r="L394" s="119"/>
      <c r="M394" s="119"/>
      <c r="N394" s="119"/>
      <c r="O394" s="119"/>
      <c r="P394" s="119"/>
      <c r="Q394" s="119"/>
      <c r="R394" s="119"/>
      <c r="S394" s="119"/>
      <c r="T394" s="119"/>
      <c r="U394" s="120"/>
      <c r="V394" s="46" t="str">
        <f t="shared" ref="V394:V395" si="139">IF(V392=100%,"Corect",IF(V392&gt;100%,"Ați dublat unele discipline","Ați pierdut unele discipline"))</f>
        <v>Corect</v>
      </c>
      <c r="W394" s="46"/>
      <c r="X394" s="46"/>
      <c r="Y394" s="46"/>
      <c r="Z394" s="4"/>
      <c r="AA394" s="4"/>
    </row>
    <row r="395">
      <c r="V395" s="46" t="str">
        <f t="shared" si="139"/>
        <v>Corect</v>
      </c>
      <c r="W395" s="46"/>
      <c r="X395" s="46"/>
      <c r="Y395" s="46"/>
      <c r="Z395" s="173"/>
      <c r="AA395" s="29"/>
    </row>
    <row r="398">
      <c r="A398" s="31" t="s">
        <v>251</v>
      </c>
      <c r="B398" s="31"/>
      <c r="C398" s="31"/>
      <c r="D398" s="31"/>
      <c r="E398" s="31"/>
      <c r="F398" s="31"/>
      <c r="G398" s="31"/>
      <c r="H398" s="31"/>
      <c r="I398" s="31"/>
      <c r="J398" s="31"/>
      <c r="K398" s="31"/>
      <c r="L398" s="31"/>
      <c r="M398" s="31"/>
      <c r="N398" s="31"/>
      <c r="O398" s="31"/>
      <c r="P398" s="31"/>
      <c r="Q398" s="31"/>
      <c r="R398" s="31"/>
      <c r="S398" s="31"/>
      <c r="T398" s="31"/>
      <c r="U398" s="31"/>
      <c r="V398" s="1"/>
    </row>
    <row r="399">
      <c r="A399" s="43" t="s">
        <v>50</v>
      </c>
      <c r="B399" s="33" t="s">
        <v>252</v>
      </c>
      <c r="C399" s="35"/>
      <c r="D399" s="35"/>
      <c r="E399" s="35"/>
      <c r="F399" s="35"/>
      <c r="G399" s="34"/>
      <c r="H399" s="33" t="s">
        <v>253</v>
      </c>
      <c r="I399" s="34"/>
      <c r="J399" s="8" t="s">
        <v>254</v>
      </c>
      <c r="K399" s="9"/>
      <c r="L399" s="9"/>
      <c r="M399" s="9"/>
      <c r="N399" s="9"/>
      <c r="O399" s="9"/>
      <c r="P399" s="10"/>
      <c r="Q399" s="33" t="s">
        <v>255</v>
      </c>
      <c r="R399" s="34"/>
      <c r="S399" s="8" t="s">
        <v>256</v>
      </c>
      <c r="T399" s="9"/>
      <c r="U399" s="10"/>
      <c r="V399" s="1"/>
      <c r="W399" s="1"/>
    </row>
    <row r="400">
      <c r="A400" s="43"/>
      <c r="B400" s="38"/>
      <c r="C400" s="40"/>
      <c r="D400" s="40"/>
      <c r="E400" s="40"/>
      <c r="F400" s="40"/>
      <c r="G400" s="39"/>
      <c r="H400" s="38"/>
      <c r="I400" s="39"/>
      <c r="J400" s="8" t="s">
        <v>61</v>
      </c>
      <c r="K400" s="10"/>
      <c r="L400" s="8" t="s">
        <v>40</v>
      </c>
      <c r="M400" s="9"/>
      <c r="N400" s="10"/>
      <c r="O400" s="8" t="s">
        <v>62</v>
      </c>
      <c r="P400" s="10"/>
      <c r="Q400" s="38"/>
      <c r="R400" s="39"/>
      <c r="S400" s="43" t="s">
        <v>257</v>
      </c>
      <c r="T400" s="43" t="s">
        <v>258</v>
      </c>
      <c r="U400" s="43" t="s">
        <v>259</v>
      </c>
    </row>
    <row r="401">
      <c r="A401" s="43">
        <v>1</v>
      </c>
      <c r="B401" s="8" t="s">
        <v>260</v>
      </c>
      <c r="C401" s="9"/>
      <c r="D401" s="9"/>
      <c r="E401" s="9"/>
      <c r="F401" s="9"/>
      <c r="G401" s="10"/>
      <c r="H401" s="46">
        <f t="shared" ref="H401:H402" si="140">J401</f>
        <v>1953</v>
      </c>
      <c r="I401" s="46"/>
      <c r="J401" s="174">
        <f>(SUM(O56+O73+O90+O110+O128)*14+O143*12)-J402</f>
        <v>1953</v>
      </c>
      <c r="K401" s="175"/>
      <c r="L401" s="174">
        <f>(SUM(P56+P73+P90+P110+P128)*14+P143*12)-L402</f>
        <v>2475</v>
      </c>
      <c r="M401" s="176"/>
      <c r="N401" s="175"/>
      <c r="O401" s="174">
        <f>(SUM(Q56+Q73+Q90+Q110+Q128)*14+Q143*12)-O402</f>
        <v>4428</v>
      </c>
      <c r="P401" s="175"/>
      <c r="Q401" s="177">
        <f>H401/H403</f>
        <v>0.93939393939393945</v>
      </c>
      <c r="R401" s="178"/>
      <c r="S401" s="74">
        <f>J56+J73-S402</f>
        <v>64</v>
      </c>
      <c r="T401" s="74">
        <f>J90+J110-T402</f>
        <v>57</v>
      </c>
      <c r="U401" s="74">
        <f>J128+J143-U402</f>
        <v>56</v>
      </c>
    </row>
    <row r="402">
      <c r="A402" s="43">
        <v>2</v>
      </c>
      <c r="B402" s="8" t="s">
        <v>261</v>
      </c>
      <c r="C402" s="9"/>
      <c r="D402" s="9"/>
      <c r="E402" s="9"/>
      <c r="F402" s="9"/>
      <c r="G402" s="10"/>
      <c r="H402" s="46">
        <f t="shared" si="140"/>
        <v>126</v>
      </c>
      <c r="I402" s="46"/>
      <c r="J402" s="179">
        <f>O184</f>
        <v>126</v>
      </c>
      <c r="K402" s="175"/>
      <c r="L402" s="179">
        <f>P184</f>
        <v>182</v>
      </c>
      <c r="M402" s="180"/>
      <c r="N402" s="181"/>
      <c r="O402" s="182">
        <f>SUM(J402:M402)</f>
        <v>308</v>
      </c>
      <c r="P402" s="183"/>
      <c r="Q402" s="177">
        <f>H402/H403</f>
        <v>0.060606060606060608</v>
      </c>
      <c r="R402" s="178"/>
      <c r="S402" s="67">
        <v>0</v>
      </c>
      <c r="T402" s="67">
        <v>9</v>
      </c>
      <c r="U402" s="67">
        <v>4</v>
      </c>
      <c r="V402" s="11" t="str">
        <f>IF(O402=Q184,"Corect","Nu corespunde cu tabelul de opționale")</f>
        <v>Corect</v>
      </c>
      <c r="W402" s="12"/>
      <c r="X402" s="12"/>
      <c r="Y402" s="12"/>
    </row>
    <row r="403">
      <c r="A403" s="8" t="s">
        <v>89</v>
      </c>
      <c r="B403" s="9"/>
      <c r="C403" s="9"/>
      <c r="D403" s="9"/>
      <c r="E403" s="9"/>
      <c r="F403" s="9"/>
      <c r="G403" s="10"/>
      <c r="H403" s="43">
        <f>SUM(H401:I402)</f>
        <v>2079</v>
      </c>
      <c r="I403" s="43"/>
      <c r="J403" s="43">
        <f>SUM(J401:K402)</f>
        <v>2079</v>
      </c>
      <c r="K403" s="43"/>
      <c r="L403" s="82">
        <f>SUM(L401:N402)</f>
        <v>2657</v>
      </c>
      <c r="M403" s="83"/>
      <c r="N403" s="84"/>
      <c r="O403" s="82">
        <f>SUM(O401:P402)</f>
        <v>4736</v>
      </c>
      <c r="P403" s="84"/>
      <c r="Q403" s="184">
        <f>SUM(Q401:R402)</f>
        <v>1</v>
      </c>
      <c r="R403" s="185"/>
      <c r="S403" s="81">
        <f>SUM(S401:S402)</f>
        <v>64</v>
      </c>
      <c r="T403" s="81">
        <f>SUM(T401:T402)</f>
        <v>66</v>
      </c>
      <c r="U403" s="81" t="s">
        <v>262</v>
      </c>
    </row>
    <row r="404" s="1" customFormat="1">
      <c r="A404" s="173"/>
      <c r="B404" s="173"/>
      <c r="C404" s="173"/>
      <c r="D404" s="173"/>
      <c r="E404" s="173"/>
      <c r="F404" s="173"/>
      <c r="G404" s="173"/>
      <c r="H404" s="173"/>
      <c r="I404" s="173"/>
      <c r="J404" s="173"/>
      <c r="K404" s="173"/>
      <c r="L404" s="56"/>
      <c r="M404" s="56"/>
      <c r="N404" s="56"/>
      <c r="O404" s="56"/>
      <c r="P404" s="56"/>
      <c r="Q404" s="186"/>
      <c r="R404" s="186"/>
      <c r="S404" s="56"/>
      <c r="T404" s="56"/>
      <c r="U404" s="56"/>
    </row>
    <row r="405" s="1" customFormat="1">
      <c r="A405" s="173"/>
      <c r="B405" s="173"/>
      <c r="C405" s="173"/>
      <c r="D405" s="173"/>
      <c r="E405" s="173"/>
      <c r="F405" s="173"/>
      <c r="G405" s="173"/>
      <c r="H405" s="173"/>
      <c r="I405" s="173"/>
      <c r="J405" s="173"/>
      <c r="K405" s="173"/>
      <c r="L405" s="56"/>
      <c r="M405" s="56"/>
      <c r="N405" s="56"/>
      <c r="O405" s="56"/>
      <c r="P405" s="56"/>
      <c r="Q405" s="186"/>
      <c r="R405" s="186"/>
      <c r="S405" s="56"/>
      <c r="T405" s="56"/>
      <c r="U405" s="56"/>
    </row>
    <row r="406" s="1" customFormat="1">
      <c r="A406" s="173"/>
      <c r="B406" s="173"/>
      <c r="C406" s="173"/>
      <c r="D406" s="173"/>
      <c r="E406" s="173"/>
      <c r="F406" s="173"/>
      <c r="G406" s="173"/>
      <c r="H406" s="173"/>
      <c r="I406" s="173"/>
      <c r="J406" s="173"/>
      <c r="K406" s="173"/>
      <c r="L406" s="56"/>
      <c r="M406" s="56"/>
      <c r="N406" s="56"/>
      <c r="O406" s="56"/>
      <c r="P406" s="56"/>
      <c r="Q406" s="186"/>
      <c r="R406" s="186"/>
      <c r="S406" s="56"/>
      <c r="T406" s="56"/>
      <c r="U406" s="56"/>
    </row>
    <row r="407" s="1" customFormat="1">
      <c r="A407" s="173"/>
      <c r="B407" s="173"/>
      <c r="C407" s="173"/>
      <c r="D407" s="173"/>
      <c r="E407" s="173"/>
      <c r="F407" s="173"/>
      <c r="G407" s="173"/>
      <c r="H407" s="173"/>
      <c r="I407" s="173"/>
      <c r="J407" s="173"/>
      <c r="K407" s="173"/>
      <c r="L407" s="56"/>
      <c r="M407" s="56"/>
      <c r="N407" s="56"/>
      <c r="O407" s="56"/>
      <c r="P407" s="56"/>
      <c r="Q407" s="186"/>
      <c r="R407" s="186"/>
      <c r="S407" s="56"/>
      <c r="T407" s="56"/>
      <c r="U407" s="56"/>
    </row>
    <row r="408" s="1" customFormat="1">
      <c r="A408" s="173"/>
      <c r="B408" s="173"/>
      <c r="C408" s="173"/>
      <c r="D408" s="173"/>
      <c r="E408" s="173"/>
      <c r="F408" s="173"/>
      <c r="G408" s="173"/>
      <c r="H408" s="173"/>
      <c r="I408" s="173"/>
      <c r="J408" s="173"/>
      <c r="K408" s="173"/>
      <c r="L408" s="56"/>
      <c r="M408" s="56"/>
      <c r="N408" s="56"/>
      <c r="O408" s="56"/>
      <c r="P408" s="56"/>
      <c r="Q408" s="186"/>
      <c r="R408" s="186"/>
      <c r="S408" s="56"/>
      <c r="T408" s="56"/>
      <c r="U408" s="56"/>
    </row>
    <row r="409" s="1" customFormat="1">
      <c r="A409" s="173"/>
      <c r="B409" s="173"/>
      <c r="C409" s="173"/>
      <c r="D409" s="173"/>
      <c r="E409" s="173"/>
      <c r="F409" s="173"/>
      <c r="G409" s="173"/>
      <c r="H409" s="173"/>
      <c r="I409" s="173"/>
      <c r="J409" s="173"/>
      <c r="K409" s="173"/>
      <c r="L409" s="56"/>
      <c r="M409" s="56"/>
      <c r="N409" s="56"/>
      <c r="O409" s="56"/>
      <c r="P409" s="56"/>
      <c r="Q409" s="186"/>
      <c r="R409" s="186"/>
      <c r="S409" s="56"/>
      <c r="T409" s="56"/>
      <c r="U409" s="56"/>
    </row>
    <row r="410" s="1" customFormat="1">
      <c r="A410" s="173"/>
      <c r="B410" s="173"/>
      <c r="C410" s="173"/>
      <c r="D410" s="173"/>
      <c r="E410" s="173"/>
      <c r="F410" s="173"/>
      <c r="G410" s="173"/>
      <c r="H410" s="173"/>
      <c r="I410" s="173"/>
      <c r="J410" s="173"/>
      <c r="K410" s="173"/>
      <c r="L410" s="56"/>
      <c r="M410" s="56"/>
      <c r="N410" s="56"/>
      <c r="O410" s="56"/>
      <c r="P410" s="56"/>
      <c r="Q410" s="186"/>
      <c r="R410" s="186"/>
      <c r="S410" s="56"/>
      <c r="T410" s="56"/>
      <c r="U410" s="56"/>
    </row>
    <row r="411" s="1" customFormat="1">
      <c r="A411" s="173"/>
      <c r="B411" s="173"/>
      <c r="C411" s="173"/>
      <c r="D411" s="173"/>
      <c r="E411" s="173"/>
      <c r="F411" s="173"/>
      <c r="G411" s="173"/>
      <c r="H411" s="173"/>
      <c r="I411" s="173"/>
      <c r="J411" s="173"/>
      <c r="K411" s="173"/>
      <c r="L411" s="56"/>
      <c r="M411" s="56"/>
      <c r="N411" s="56"/>
      <c r="O411" s="56"/>
      <c r="P411" s="56"/>
      <c r="Q411" s="186"/>
      <c r="R411" s="186"/>
      <c r="S411" s="56"/>
      <c r="T411" s="56"/>
      <c r="U411" s="56"/>
    </row>
    <row r="412">
      <c r="A412" s="2" t="s">
        <v>263</v>
      </c>
      <c r="B412" s="2"/>
      <c r="C412" s="2"/>
      <c r="D412" s="2"/>
      <c r="E412" s="2"/>
      <c r="F412" s="2"/>
      <c r="G412" s="2"/>
      <c r="H412" s="2"/>
      <c r="I412" s="2"/>
      <c r="J412" s="2"/>
      <c r="K412" s="2"/>
      <c r="L412" s="2"/>
      <c r="M412" s="2"/>
      <c r="N412" s="2"/>
      <c r="O412" s="2"/>
      <c r="P412" s="2"/>
      <c r="Q412" s="2"/>
      <c r="R412" s="2"/>
      <c r="S412" s="2"/>
      <c r="T412" s="2"/>
      <c r="U412" s="2"/>
      <c r="V412" s="13"/>
      <c r="W412" s="13"/>
      <c r="X412" s="13"/>
      <c r="Y412" s="13"/>
      <c r="Z412" s="13"/>
    </row>
    <row r="413">
      <c r="A413" s="1"/>
      <c r="B413" s="1"/>
      <c r="C413" s="1"/>
      <c r="D413" s="1"/>
      <c r="E413" s="1"/>
      <c r="F413" s="1"/>
      <c r="G413" s="1"/>
      <c r="H413" s="1"/>
      <c r="I413" s="1"/>
      <c r="J413" s="1"/>
      <c r="K413" s="1"/>
      <c r="L413" s="1"/>
      <c r="M413" s="1"/>
      <c r="N413" s="1"/>
      <c r="O413" s="1"/>
      <c r="P413" s="1"/>
      <c r="Q413" s="1"/>
      <c r="R413" s="1"/>
      <c r="S413" s="1"/>
      <c r="T413" s="1"/>
      <c r="U413" s="1"/>
      <c r="V413" s="13"/>
      <c r="W413" s="13"/>
      <c r="X413" s="13"/>
      <c r="Y413" s="13"/>
      <c r="Z413" s="13"/>
    </row>
    <row r="414">
      <c r="A414" s="52" t="s">
        <v>264</v>
      </c>
      <c r="B414" s="53"/>
      <c r="C414" s="53"/>
      <c r="D414" s="53"/>
      <c r="E414" s="53"/>
      <c r="F414" s="53"/>
      <c r="G414" s="53"/>
      <c r="H414" s="53"/>
      <c r="I414" s="53"/>
      <c r="J414" s="53"/>
      <c r="K414" s="53"/>
      <c r="L414" s="53"/>
      <c r="M414" s="53"/>
      <c r="N414" s="53"/>
      <c r="O414" s="53"/>
      <c r="P414" s="53"/>
      <c r="Q414" s="53"/>
      <c r="R414" s="53"/>
      <c r="S414" s="53"/>
      <c r="T414" s="53"/>
      <c r="U414" s="54"/>
      <c r="V414" s="13"/>
      <c r="W414" s="13"/>
      <c r="X414" s="13"/>
      <c r="Y414" s="13"/>
      <c r="Z414" s="13"/>
    </row>
    <row r="415">
      <c r="A415" s="60"/>
      <c r="B415" s="61"/>
      <c r="C415" s="61"/>
      <c r="D415" s="61"/>
      <c r="E415" s="61"/>
      <c r="F415" s="61"/>
      <c r="G415" s="61"/>
      <c r="H415" s="61"/>
      <c r="I415" s="61"/>
      <c r="J415" s="61"/>
      <c r="K415" s="61"/>
      <c r="L415" s="61"/>
      <c r="M415" s="61"/>
      <c r="N415" s="61"/>
      <c r="O415" s="61"/>
      <c r="P415" s="61"/>
      <c r="Q415" s="61"/>
      <c r="R415" s="61"/>
      <c r="S415" s="61"/>
      <c r="T415" s="61"/>
      <c r="U415" s="62"/>
      <c r="V415" s="13"/>
      <c r="W415" s="13"/>
      <c r="X415" s="13"/>
      <c r="Y415" s="13"/>
      <c r="Z415" s="13"/>
    </row>
    <row r="416">
      <c r="A416" s="58" t="s">
        <v>50</v>
      </c>
      <c r="B416" s="52" t="s">
        <v>51</v>
      </c>
      <c r="C416" s="53"/>
      <c r="D416" s="53"/>
      <c r="E416" s="53"/>
      <c r="F416" s="53"/>
      <c r="G416" s="53"/>
      <c r="H416" s="53"/>
      <c r="I416" s="54"/>
      <c r="J416" s="36" t="s">
        <v>52</v>
      </c>
      <c r="K416" s="33" t="s">
        <v>53</v>
      </c>
      <c r="L416" s="35"/>
      <c r="M416" s="35"/>
      <c r="N416" s="34"/>
      <c r="O416" s="33" t="s">
        <v>54</v>
      </c>
      <c r="P416" s="35"/>
      <c r="Q416" s="34"/>
      <c r="R416" s="33" t="s">
        <v>55</v>
      </c>
      <c r="S416" s="35"/>
      <c r="T416" s="34"/>
      <c r="U416" s="43" t="s">
        <v>56</v>
      </c>
      <c r="V416" s="187" t="s">
        <v>265</v>
      </c>
      <c r="W416" s="187"/>
      <c r="X416" s="187"/>
      <c r="Y416" s="187"/>
      <c r="Z416" s="187"/>
    </row>
    <row r="417">
      <c r="A417" s="88"/>
      <c r="B417" s="55"/>
      <c r="C417" s="56"/>
      <c r="D417" s="56"/>
      <c r="E417" s="56"/>
      <c r="F417" s="56"/>
      <c r="G417" s="56"/>
      <c r="H417" s="56"/>
      <c r="I417" s="57"/>
      <c r="J417" s="41"/>
      <c r="K417" s="38"/>
      <c r="L417" s="40"/>
      <c r="M417" s="40"/>
      <c r="N417" s="39"/>
      <c r="O417" s="38"/>
      <c r="P417" s="40"/>
      <c r="Q417" s="39"/>
      <c r="R417" s="38"/>
      <c r="S417" s="40"/>
      <c r="T417" s="39"/>
      <c r="U417" s="43"/>
      <c r="V417" s="187"/>
      <c r="W417" s="187"/>
      <c r="X417" s="187"/>
      <c r="Y417" s="187"/>
      <c r="Z417" s="187"/>
    </row>
    <row r="418">
      <c r="A418" s="59"/>
      <c r="B418" s="60"/>
      <c r="C418" s="61"/>
      <c r="D418" s="61"/>
      <c r="E418" s="61"/>
      <c r="F418" s="61"/>
      <c r="G418" s="61"/>
      <c r="H418" s="61"/>
      <c r="I418" s="62"/>
      <c r="J418" s="44"/>
      <c r="K418" s="43" t="s">
        <v>57</v>
      </c>
      <c r="L418" s="43" t="s">
        <v>58</v>
      </c>
      <c r="M418" s="8" t="s">
        <v>59</v>
      </c>
      <c r="N418" s="10"/>
      <c r="O418" s="43" t="s">
        <v>61</v>
      </c>
      <c r="P418" s="43" t="s">
        <v>40</v>
      </c>
      <c r="Q418" s="43" t="s">
        <v>62</v>
      </c>
      <c r="R418" s="43" t="s">
        <v>63</v>
      </c>
      <c r="S418" s="43" t="s">
        <v>57</v>
      </c>
      <c r="T418" s="43" t="s">
        <v>64</v>
      </c>
      <c r="U418" s="43"/>
      <c r="V418" s="187"/>
      <c r="W418" s="187"/>
      <c r="X418" s="187"/>
      <c r="Y418" s="187"/>
      <c r="Z418" s="187"/>
    </row>
    <row r="419">
      <c r="A419" s="188" t="s">
        <v>266</v>
      </c>
      <c r="B419" s="188"/>
      <c r="C419" s="188"/>
      <c r="D419" s="188"/>
      <c r="E419" s="188"/>
      <c r="F419" s="188"/>
      <c r="G419" s="188"/>
      <c r="H419" s="188"/>
      <c r="I419" s="188"/>
      <c r="J419" s="188"/>
      <c r="K419" s="188"/>
      <c r="L419" s="188"/>
      <c r="M419" s="188"/>
      <c r="N419" s="188"/>
      <c r="O419" s="188"/>
      <c r="P419" s="188"/>
      <c r="Q419" s="188"/>
      <c r="R419" s="188"/>
      <c r="S419" s="188"/>
      <c r="T419" s="188"/>
      <c r="U419" s="188"/>
      <c r="V419" s="187"/>
      <c r="W419" s="187"/>
      <c r="X419" s="187"/>
      <c r="Y419" s="187"/>
      <c r="Z419" s="187"/>
    </row>
    <row r="420">
      <c r="A420" s="189" t="s">
        <v>267</v>
      </c>
      <c r="B420" s="189" t="s">
        <v>268</v>
      </c>
      <c r="C420" s="189"/>
      <c r="D420" s="189"/>
      <c r="E420" s="189"/>
      <c r="F420" s="189"/>
      <c r="G420" s="189"/>
      <c r="H420" s="189"/>
      <c r="I420" s="189"/>
      <c r="J420" s="190">
        <v>5</v>
      </c>
      <c r="K420" s="190">
        <v>2</v>
      </c>
      <c r="L420" s="190">
        <v>2</v>
      </c>
      <c r="M420" s="191">
        <v>0</v>
      </c>
      <c r="N420" s="192"/>
      <c r="O420" s="190">
        <f>K420+L420+M420</f>
        <v>4</v>
      </c>
      <c r="P420" s="190">
        <f>Q420-O420</f>
        <v>5</v>
      </c>
      <c r="Q420" s="190">
        <f>ROUND(PRODUCT(J420,25)/14,0)</f>
        <v>9</v>
      </c>
      <c r="R420" s="190" t="s">
        <v>63</v>
      </c>
      <c r="S420" s="190"/>
      <c r="T420" s="193"/>
      <c r="U420" s="193" t="s">
        <v>269</v>
      </c>
      <c r="V420" s="187"/>
      <c r="W420" s="187"/>
      <c r="X420" s="187"/>
      <c r="Y420" s="187"/>
      <c r="Z420" s="187"/>
    </row>
    <row r="421">
      <c r="A421" s="194" t="s">
        <v>270</v>
      </c>
      <c r="B421" s="195"/>
      <c r="C421" s="195"/>
      <c r="D421" s="195"/>
      <c r="E421" s="195"/>
      <c r="F421" s="195"/>
      <c r="G421" s="195"/>
      <c r="H421" s="195"/>
      <c r="I421" s="195"/>
      <c r="J421" s="195"/>
      <c r="K421" s="195"/>
      <c r="L421" s="195"/>
      <c r="M421" s="195"/>
      <c r="N421" s="195"/>
      <c r="O421" s="195"/>
      <c r="P421" s="195"/>
      <c r="Q421" s="195"/>
      <c r="R421" s="195"/>
      <c r="S421" s="195"/>
      <c r="T421" s="195"/>
      <c r="U421" s="196"/>
      <c r="V421" s="187"/>
      <c r="W421" s="187"/>
      <c r="X421" s="187"/>
      <c r="Y421" s="187"/>
      <c r="Z421" s="187"/>
    </row>
    <row r="422">
      <c r="A422" s="189" t="s">
        <v>271</v>
      </c>
      <c r="B422" s="197" t="s">
        <v>272</v>
      </c>
      <c r="C422" s="197"/>
      <c r="D422" s="197"/>
      <c r="E422" s="197"/>
      <c r="F422" s="197"/>
      <c r="G422" s="197"/>
      <c r="H422" s="197"/>
      <c r="I422" s="197"/>
      <c r="J422" s="198">
        <v>5</v>
      </c>
      <c r="K422" s="198">
        <v>2</v>
      </c>
      <c r="L422" s="198">
        <v>2</v>
      </c>
      <c r="M422" s="199">
        <v>0</v>
      </c>
      <c r="N422" s="200"/>
      <c r="O422" s="198">
        <f>K422+L422+M422</f>
        <v>4</v>
      </c>
      <c r="P422" s="198">
        <f>Q422-O422</f>
        <v>5</v>
      </c>
      <c r="Q422" s="198">
        <f>ROUND(PRODUCT(J422,25)/14,0)</f>
        <v>9</v>
      </c>
      <c r="R422" s="198" t="s">
        <v>63</v>
      </c>
      <c r="S422" s="198"/>
      <c r="T422" s="201"/>
      <c r="U422" s="201" t="s">
        <v>269</v>
      </c>
      <c r="V422" s="187"/>
      <c r="W422" s="187"/>
      <c r="X422" s="187"/>
      <c r="Y422" s="187"/>
      <c r="Z422" s="187"/>
    </row>
    <row r="423">
      <c r="A423" s="189"/>
      <c r="B423" s="197"/>
      <c r="C423" s="197"/>
      <c r="D423" s="197"/>
      <c r="E423" s="197"/>
      <c r="F423" s="197"/>
      <c r="G423" s="197"/>
      <c r="H423" s="197"/>
      <c r="I423" s="197"/>
      <c r="J423" s="202"/>
      <c r="K423" s="202"/>
      <c r="L423" s="202"/>
      <c r="M423" s="203"/>
      <c r="N423" s="204"/>
      <c r="O423" s="202"/>
      <c r="P423" s="202"/>
      <c r="Q423" s="202"/>
      <c r="R423" s="202"/>
      <c r="S423" s="202"/>
      <c r="T423" s="205"/>
      <c r="U423" s="205"/>
      <c r="V423" s="187"/>
      <c r="W423" s="187"/>
      <c r="X423" s="187"/>
      <c r="Y423" s="187"/>
      <c r="Z423" s="187"/>
    </row>
    <row r="424">
      <c r="A424" s="189"/>
      <c r="B424" s="197"/>
      <c r="C424" s="197"/>
      <c r="D424" s="197"/>
      <c r="E424" s="197"/>
      <c r="F424" s="197"/>
      <c r="G424" s="197"/>
      <c r="H424" s="197"/>
      <c r="I424" s="197"/>
      <c r="J424" s="202"/>
      <c r="K424" s="202"/>
      <c r="L424" s="202"/>
      <c r="M424" s="203"/>
      <c r="N424" s="204"/>
      <c r="O424" s="202"/>
      <c r="P424" s="202"/>
      <c r="Q424" s="202"/>
      <c r="R424" s="202"/>
      <c r="S424" s="202"/>
      <c r="T424" s="205"/>
      <c r="U424" s="205"/>
      <c r="V424" s="187"/>
      <c r="W424" s="187"/>
      <c r="X424" s="187"/>
      <c r="Y424" s="187"/>
      <c r="Z424" s="187"/>
    </row>
    <row r="425">
      <c r="A425" s="189"/>
      <c r="B425" s="197"/>
      <c r="C425" s="197"/>
      <c r="D425" s="197"/>
      <c r="E425" s="197"/>
      <c r="F425" s="197"/>
      <c r="G425" s="197"/>
      <c r="H425" s="197"/>
      <c r="I425" s="197"/>
      <c r="J425" s="206"/>
      <c r="K425" s="206"/>
      <c r="L425" s="206"/>
      <c r="M425" s="207"/>
      <c r="N425" s="208"/>
      <c r="O425" s="206"/>
      <c r="P425" s="206"/>
      <c r="Q425" s="206"/>
      <c r="R425" s="206"/>
      <c r="S425" s="206"/>
      <c r="T425" s="209"/>
      <c r="U425" s="209"/>
      <c r="V425" s="187"/>
      <c r="W425" s="187"/>
      <c r="X425" s="187"/>
      <c r="Y425" s="187"/>
      <c r="Z425" s="187"/>
    </row>
    <row r="426">
      <c r="A426" s="194" t="s">
        <v>273</v>
      </c>
      <c r="B426" s="195"/>
      <c r="C426" s="195"/>
      <c r="D426" s="195"/>
      <c r="E426" s="195"/>
      <c r="F426" s="195"/>
      <c r="G426" s="195"/>
      <c r="H426" s="195"/>
      <c r="I426" s="195"/>
      <c r="J426" s="195"/>
      <c r="K426" s="195"/>
      <c r="L426" s="195"/>
      <c r="M426" s="195"/>
      <c r="N426" s="195"/>
      <c r="O426" s="195"/>
      <c r="P426" s="195"/>
      <c r="Q426" s="195"/>
      <c r="R426" s="195"/>
      <c r="S426" s="195"/>
      <c r="T426" s="195"/>
      <c r="U426" s="196"/>
      <c r="V426" s="1"/>
      <c r="W426" s="29"/>
      <c r="X426" s="29"/>
      <c r="Y426" s="29"/>
      <c r="Z426" s="29"/>
    </row>
    <row r="427">
      <c r="A427" s="210" t="s">
        <v>274</v>
      </c>
      <c r="B427" s="211" t="s">
        <v>275</v>
      </c>
      <c r="C427" s="211"/>
      <c r="D427" s="211"/>
      <c r="E427" s="211"/>
      <c r="F427" s="211"/>
      <c r="G427" s="211"/>
      <c r="H427" s="211"/>
      <c r="I427" s="211"/>
      <c r="J427" s="198">
        <v>5</v>
      </c>
      <c r="K427" s="198">
        <v>2</v>
      </c>
      <c r="L427" s="198">
        <v>2</v>
      </c>
      <c r="M427" s="199">
        <v>0</v>
      </c>
      <c r="N427" s="200"/>
      <c r="O427" s="198">
        <f>K427+L427+M427</f>
        <v>4</v>
      </c>
      <c r="P427" s="198">
        <f>Q427-O427</f>
        <v>5</v>
      </c>
      <c r="Q427" s="198">
        <f>ROUND(PRODUCT(J427,25)/14,0)</f>
        <v>9</v>
      </c>
      <c r="R427" s="198" t="s">
        <v>63</v>
      </c>
      <c r="S427" s="198"/>
      <c r="T427" s="201"/>
      <c r="U427" s="201" t="s">
        <v>269</v>
      </c>
      <c r="V427" s="1"/>
      <c r="W427" s="29"/>
      <c r="X427" s="29"/>
      <c r="Y427" s="29"/>
      <c r="Z427" s="29"/>
    </row>
    <row r="428">
      <c r="A428" s="210"/>
      <c r="B428" s="212"/>
      <c r="C428" s="212"/>
      <c r="D428" s="212"/>
      <c r="E428" s="212"/>
      <c r="F428" s="212"/>
      <c r="G428" s="212"/>
      <c r="H428" s="212"/>
      <c r="I428" s="212"/>
      <c r="J428" s="202"/>
      <c r="K428" s="202"/>
      <c r="L428" s="202"/>
      <c r="M428" s="203"/>
      <c r="N428" s="204"/>
      <c r="O428" s="202"/>
      <c r="P428" s="202"/>
      <c r="Q428" s="202"/>
      <c r="R428" s="202"/>
      <c r="S428" s="202"/>
      <c r="T428" s="205"/>
      <c r="U428" s="205"/>
      <c r="V428" s="1"/>
      <c r="W428" s="29"/>
      <c r="X428" s="29"/>
      <c r="Y428" s="29"/>
      <c r="Z428" s="29"/>
    </row>
    <row r="429">
      <c r="A429" s="210"/>
      <c r="B429" s="212"/>
      <c r="C429" s="212"/>
      <c r="D429" s="212"/>
      <c r="E429" s="212"/>
      <c r="F429" s="212"/>
      <c r="G429" s="212"/>
      <c r="H429" s="212"/>
      <c r="I429" s="212"/>
      <c r="J429" s="202"/>
      <c r="K429" s="202"/>
      <c r="L429" s="202"/>
      <c r="M429" s="203"/>
      <c r="N429" s="204"/>
      <c r="O429" s="202"/>
      <c r="P429" s="202"/>
      <c r="Q429" s="202"/>
      <c r="R429" s="202"/>
      <c r="S429" s="202"/>
      <c r="T429" s="205"/>
      <c r="U429" s="205"/>
      <c r="V429" s="1"/>
      <c r="W429" s="29"/>
      <c r="X429" s="29"/>
      <c r="Y429" s="29"/>
      <c r="Z429" s="29"/>
    </row>
    <row r="430">
      <c r="A430" s="210"/>
      <c r="B430" s="213"/>
      <c r="C430" s="213"/>
      <c r="D430" s="213"/>
      <c r="E430" s="213"/>
      <c r="F430" s="213"/>
      <c r="G430" s="213"/>
      <c r="H430" s="213"/>
      <c r="I430" s="213"/>
      <c r="J430" s="206"/>
      <c r="K430" s="206"/>
      <c r="L430" s="206"/>
      <c r="M430" s="207"/>
      <c r="N430" s="208"/>
      <c r="O430" s="206"/>
      <c r="P430" s="206"/>
      <c r="Q430" s="206"/>
      <c r="R430" s="206"/>
      <c r="S430" s="206"/>
      <c r="T430" s="209"/>
      <c r="U430" s="209"/>
      <c r="V430" s="1"/>
      <c r="W430" s="29"/>
      <c r="X430" s="29"/>
      <c r="Y430" s="29"/>
      <c r="Z430" s="29"/>
    </row>
    <row r="431">
      <c r="A431" s="214" t="s">
        <v>276</v>
      </c>
      <c r="B431" s="180"/>
      <c r="C431" s="180"/>
      <c r="D431" s="180"/>
      <c r="E431" s="180"/>
      <c r="F431" s="180"/>
      <c r="G431" s="180"/>
      <c r="H431" s="180"/>
      <c r="I431" s="180"/>
      <c r="J431" s="180"/>
      <c r="K431" s="180"/>
      <c r="L431" s="180"/>
      <c r="M431" s="180"/>
      <c r="N431" s="180"/>
      <c r="O431" s="180"/>
      <c r="P431" s="180"/>
      <c r="Q431" s="180"/>
      <c r="R431" s="180"/>
      <c r="S431" s="180"/>
      <c r="T431" s="180"/>
      <c r="U431" s="181"/>
      <c r="V431" s="1"/>
      <c r="W431" s="29"/>
      <c r="X431" s="29"/>
      <c r="Y431" s="29"/>
      <c r="Z431" s="29"/>
    </row>
    <row r="432">
      <c r="A432" s="215" t="s">
        <v>277</v>
      </c>
      <c r="B432" s="127" t="s">
        <v>278</v>
      </c>
      <c r="C432" s="128"/>
      <c r="D432" s="128"/>
      <c r="E432" s="128"/>
      <c r="F432" s="128"/>
      <c r="G432" s="128"/>
      <c r="H432" s="128"/>
      <c r="I432" s="129"/>
      <c r="J432" s="198">
        <v>5</v>
      </c>
      <c r="K432" s="198">
        <v>2</v>
      </c>
      <c r="L432" s="198">
        <v>2</v>
      </c>
      <c r="M432" s="199">
        <v>0</v>
      </c>
      <c r="N432" s="200"/>
      <c r="O432" s="198">
        <f>K432+L432+M432</f>
        <v>4</v>
      </c>
      <c r="P432" s="198">
        <f>Q432-O432</f>
        <v>5</v>
      </c>
      <c r="Q432" s="198">
        <f>ROUND(PRODUCT(J432,25)/14,0)</f>
        <v>9</v>
      </c>
      <c r="R432" s="198" t="s">
        <v>63</v>
      </c>
      <c r="S432" s="198"/>
      <c r="T432" s="201"/>
      <c r="U432" s="216" t="s">
        <v>279</v>
      </c>
      <c r="V432" s="1"/>
      <c r="W432" s="29"/>
      <c r="X432" s="29"/>
      <c r="Y432" s="29"/>
      <c r="Z432" s="29"/>
    </row>
    <row r="433">
      <c r="A433" s="217"/>
      <c r="B433" s="137"/>
      <c r="C433" s="138"/>
      <c r="D433" s="138"/>
      <c r="E433" s="138"/>
      <c r="F433" s="138"/>
      <c r="G433" s="138"/>
      <c r="H433" s="138"/>
      <c r="I433" s="139"/>
      <c r="J433" s="206"/>
      <c r="K433" s="206"/>
      <c r="L433" s="206"/>
      <c r="M433" s="207"/>
      <c r="N433" s="208"/>
      <c r="O433" s="206"/>
      <c r="P433" s="206"/>
      <c r="Q433" s="206"/>
      <c r="R433" s="206"/>
      <c r="S433" s="206"/>
      <c r="T433" s="209"/>
      <c r="U433" s="218"/>
      <c r="V433" s="1"/>
      <c r="W433" s="29"/>
      <c r="X433" s="29"/>
      <c r="Y433" s="29"/>
      <c r="Z433" s="29"/>
    </row>
    <row r="434">
      <c r="A434" s="214" t="s">
        <v>280</v>
      </c>
      <c r="B434" s="180"/>
      <c r="C434" s="180"/>
      <c r="D434" s="180"/>
      <c r="E434" s="180"/>
      <c r="F434" s="180"/>
      <c r="G434" s="180"/>
      <c r="H434" s="180"/>
      <c r="I434" s="180"/>
      <c r="J434" s="180"/>
      <c r="K434" s="180"/>
      <c r="L434" s="180"/>
      <c r="M434" s="180"/>
      <c r="N434" s="180"/>
      <c r="O434" s="180"/>
      <c r="P434" s="180"/>
      <c r="Q434" s="180"/>
      <c r="R434" s="180"/>
      <c r="S434" s="180"/>
      <c r="T434" s="180"/>
      <c r="U434" s="181"/>
      <c r="V434" s="1"/>
      <c r="W434" s="29"/>
      <c r="X434" s="29"/>
      <c r="Y434" s="29"/>
      <c r="Z434" s="29"/>
    </row>
    <row r="435">
      <c r="A435" s="189" t="s">
        <v>281</v>
      </c>
      <c r="B435" s="219" t="s">
        <v>282</v>
      </c>
      <c r="C435" s="220"/>
      <c r="D435" s="220"/>
      <c r="E435" s="220"/>
      <c r="F435" s="220"/>
      <c r="G435" s="220"/>
      <c r="H435" s="220"/>
      <c r="I435" s="221"/>
      <c r="J435" s="190">
        <v>2</v>
      </c>
      <c r="K435" s="190">
        <v>1</v>
      </c>
      <c r="L435" s="190">
        <v>1</v>
      </c>
      <c r="M435" s="191">
        <v>0</v>
      </c>
      <c r="N435" s="192"/>
      <c r="O435" s="190">
        <f>K435+L435+M435</f>
        <v>2</v>
      </c>
      <c r="P435" s="190">
        <f>Q435-O435</f>
        <v>2</v>
      </c>
      <c r="Q435" s="190">
        <f>ROUND(PRODUCT(J435,25)/14,0)</f>
        <v>4</v>
      </c>
      <c r="R435" s="190"/>
      <c r="S435" s="190" t="s">
        <v>57</v>
      </c>
      <c r="T435" s="193"/>
      <c r="U435" s="222" t="s">
        <v>279</v>
      </c>
      <c r="V435" s="1"/>
      <c r="W435" s="29"/>
      <c r="X435" s="29"/>
      <c r="Y435" s="29"/>
      <c r="Z435" s="29"/>
    </row>
    <row r="436">
      <c r="A436" s="215"/>
      <c r="B436" s="223"/>
      <c r="C436" s="224"/>
      <c r="D436" s="224"/>
      <c r="E436" s="224"/>
      <c r="F436" s="224"/>
      <c r="G436" s="224"/>
      <c r="H436" s="224"/>
      <c r="I436" s="225"/>
      <c r="J436" s="198"/>
      <c r="K436" s="198"/>
      <c r="L436" s="198"/>
      <c r="M436" s="199"/>
      <c r="N436" s="200"/>
      <c r="O436" s="198"/>
      <c r="P436" s="198"/>
      <c r="Q436" s="198"/>
      <c r="R436" s="198"/>
      <c r="S436" s="198"/>
      <c r="T436" s="201"/>
      <c r="U436" s="216"/>
      <c r="V436" s="1"/>
      <c r="W436" s="29"/>
      <c r="X436" s="29"/>
      <c r="Y436" s="29"/>
      <c r="Z436" s="29"/>
    </row>
    <row r="437">
      <c r="A437" s="226" t="s">
        <v>283</v>
      </c>
      <c r="B437" s="227" t="s">
        <v>284</v>
      </c>
      <c r="C437" s="211"/>
      <c r="D437" s="211"/>
      <c r="E437" s="211"/>
      <c r="F437" s="211"/>
      <c r="G437" s="211"/>
      <c r="H437" s="211"/>
      <c r="I437" s="228"/>
      <c r="J437" s="198">
        <v>3</v>
      </c>
      <c r="K437" s="198">
        <v>0</v>
      </c>
      <c r="L437" s="198">
        <v>0</v>
      </c>
      <c r="M437" s="199">
        <v>3</v>
      </c>
      <c r="N437" s="200"/>
      <c r="O437" s="198">
        <f>K437+L437+M437</f>
        <v>3</v>
      </c>
      <c r="P437" s="198">
        <f>Q437-O437</f>
        <v>2</v>
      </c>
      <c r="Q437" s="198">
        <f>ROUND(PRODUCT(J437,25)/14,0)</f>
        <v>5</v>
      </c>
      <c r="R437" s="198"/>
      <c r="S437" s="198" t="s">
        <v>57</v>
      </c>
      <c r="T437" s="201"/>
      <c r="U437" s="216" t="s">
        <v>279</v>
      </c>
      <c r="V437" s="1"/>
      <c r="W437" s="29"/>
      <c r="X437" s="29"/>
      <c r="Y437" s="29"/>
      <c r="Z437" s="29"/>
    </row>
    <row r="438">
      <c r="A438" s="229"/>
      <c r="B438" s="230"/>
      <c r="C438" s="213"/>
      <c r="D438" s="213"/>
      <c r="E438" s="213"/>
      <c r="F438" s="213"/>
      <c r="G438" s="213"/>
      <c r="H438" s="213"/>
      <c r="I438" s="231"/>
      <c r="J438" s="206"/>
      <c r="K438" s="206"/>
      <c r="L438" s="206"/>
      <c r="M438" s="207"/>
      <c r="N438" s="208"/>
      <c r="O438" s="206"/>
      <c r="P438" s="206"/>
      <c r="Q438" s="206"/>
      <c r="R438" s="206"/>
      <c r="S438" s="206"/>
      <c r="T438" s="209"/>
      <c r="U438" s="218"/>
      <c r="V438" s="1"/>
      <c r="W438" s="29"/>
      <c r="X438" s="29"/>
      <c r="Y438" s="29"/>
      <c r="Z438" s="29"/>
    </row>
    <row r="439">
      <c r="A439" s="194" t="s">
        <v>285</v>
      </c>
      <c r="B439" s="195"/>
      <c r="C439" s="195"/>
      <c r="D439" s="195"/>
      <c r="E439" s="195"/>
      <c r="F439" s="195"/>
      <c r="G439" s="195"/>
      <c r="H439" s="195"/>
      <c r="I439" s="195"/>
      <c r="J439" s="195"/>
      <c r="K439" s="195"/>
      <c r="L439" s="195"/>
      <c r="M439" s="195"/>
      <c r="N439" s="195"/>
      <c r="O439" s="195"/>
      <c r="P439" s="195"/>
      <c r="Q439" s="195"/>
      <c r="R439" s="195"/>
      <c r="S439" s="195"/>
      <c r="T439" s="195"/>
      <c r="U439" s="196"/>
      <c r="V439" s="1"/>
      <c r="W439" s="29"/>
      <c r="X439" s="29"/>
      <c r="Y439" s="29"/>
      <c r="Z439" s="29"/>
    </row>
    <row r="440">
      <c r="A440" s="189" t="s">
        <v>286</v>
      </c>
      <c r="B440" s="189" t="s">
        <v>287</v>
      </c>
      <c r="C440" s="189"/>
      <c r="D440" s="189"/>
      <c r="E440" s="189"/>
      <c r="F440" s="189"/>
      <c r="G440" s="189"/>
      <c r="H440" s="189"/>
      <c r="I440" s="189"/>
      <c r="J440" s="190">
        <v>3</v>
      </c>
      <c r="K440" s="190">
        <v>1</v>
      </c>
      <c r="L440" s="190">
        <v>1</v>
      </c>
      <c r="M440" s="191">
        <v>0</v>
      </c>
      <c r="N440" s="192"/>
      <c r="O440" s="190">
        <f t="shared" ref="O440:O441" si="141">K440+L440+M440</f>
        <v>2</v>
      </c>
      <c r="P440" s="190">
        <f t="shared" ref="P440:P441" si="142">Q440-O440</f>
        <v>4</v>
      </c>
      <c r="Q440" s="190">
        <f t="shared" ref="Q440:Q441" si="143">ROUND(PRODUCT(J440,25)/12,0)</f>
        <v>6</v>
      </c>
      <c r="R440" s="190" t="s">
        <v>63</v>
      </c>
      <c r="S440" s="190"/>
      <c r="T440" s="193"/>
      <c r="U440" s="193" t="s">
        <v>269</v>
      </c>
      <c r="V440" s="1"/>
      <c r="W440" s="29"/>
      <c r="X440" s="29"/>
      <c r="Y440" s="29"/>
      <c r="Z440" s="29"/>
    </row>
    <row r="441">
      <c r="A441" s="215" t="s">
        <v>288</v>
      </c>
      <c r="B441" s="232" t="s">
        <v>289</v>
      </c>
      <c r="C441" s="233"/>
      <c r="D441" s="233"/>
      <c r="E441" s="233"/>
      <c r="F441" s="233"/>
      <c r="G441" s="233"/>
      <c r="H441" s="233"/>
      <c r="I441" s="234"/>
      <c r="J441" s="198">
        <v>2</v>
      </c>
      <c r="K441" s="198">
        <v>0</v>
      </c>
      <c r="L441" s="198">
        <v>0</v>
      </c>
      <c r="M441" s="199">
        <v>3</v>
      </c>
      <c r="N441" s="200"/>
      <c r="O441" s="198">
        <f t="shared" si="141"/>
        <v>3</v>
      </c>
      <c r="P441" s="198">
        <f t="shared" si="142"/>
        <v>1</v>
      </c>
      <c r="Q441" s="198">
        <f t="shared" si="143"/>
        <v>4</v>
      </c>
      <c r="R441" s="198"/>
      <c r="S441" s="198" t="s">
        <v>57</v>
      </c>
      <c r="T441" s="201"/>
      <c r="U441" s="216" t="s">
        <v>279</v>
      </c>
      <c r="V441" s="1"/>
      <c r="W441" s="29"/>
      <c r="X441" s="29"/>
      <c r="Y441" s="29"/>
      <c r="Z441" s="29"/>
    </row>
    <row r="442">
      <c r="A442" s="235"/>
      <c r="B442" s="236"/>
      <c r="C442" s="237"/>
      <c r="D442" s="237"/>
      <c r="E442" s="237"/>
      <c r="F442" s="237"/>
      <c r="G442" s="237"/>
      <c r="H442" s="237"/>
      <c r="I442" s="238"/>
      <c r="J442" s="202"/>
      <c r="K442" s="202"/>
      <c r="L442" s="202"/>
      <c r="M442" s="203"/>
      <c r="N442" s="204"/>
      <c r="O442" s="202"/>
      <c r="P442" s="202"/>
      <c r="Q442" s="202"/>
      <c r="R442" s="202"/>
      <c r="S442" s="202"/>
      <c r="T442" s="205"/>
      <c r="U442" s="239"/>
      <c r="V442" s="1"/>
      <c r="W442" s="29"/>
      <c r="X442" s="29"/>
      <c r="Y442" s="29"/>
      <c r="Z442" s="29"/>
    </row>
    <row r="443">
      <c r="A443" s="217"/>
      <c r="B443" s="240"/>
      <c r="C443" s="241"/>
      <c r="D443" s="241"/>
      <c r="E443" s="241"/>
      <c r="F443" s="241"/>
      <c r="G443" s="241"/>
      <c r="H443" s="241"/>
      <c r="I443" s="242"/>
      <c r="J443" s="206"/>
      <c r="K443" s="206"/>
      <c r="L443" s="206"/>
      <c r="M443" s="207"/>
      <c r="N443" s="208"/>
      <c r="O443" s="206"/>
      <c r="P443" s="206"/>
      <c r="Q443" s="206"/>
      <c r="R443" s="206"/>
      <c r="S443" s="206"/>
      <c r="T443" s="209"/>
      <c r="U443" s="218"/>
      <c r="V443" s="1"/>
      <c r="W443" s="29"/>
      <c r="X443" s="29"/>
      <c r="Y443" s="29"/>
      <c r="Z443" s="29"/>
    </row>
    <row r="444">
      <c r="A444" s="243" t="s">
        <v>290</v>
      </c>
      <c r="B444" s="244"/>
      <c r="C444" s="244"/>
      <c r="D444" s="244"/>
      <c r="E444" s="244"/>
      <c r="F444" s="244"/>
      <c r="G444" s="244"/>
      <c r="H444" s="244"/>
      <c r="I444" s="245"/>
      <c r="J444" s="246">
        <f>SUM(J420,J422,J427,J432,J435:J438,J440:J443)</f>
        <v>30</v>
      </c>
      <c r="K444" s="246">
        <f t="shared" ref="K444:L444" si="144">SUM(K420,K422,K427,K432,K435:K438,K440:K443)</f>
        <v>10</v>
      </c>
      <c r="L444" s="246">
        <f t="shared" si="144"/>
        <v>10</v>
      </c>
      <c r="M444" s="194">
        <f>SUM(M420,M422,M427,M432,M435:N438,M440:N443)</f>
        <v>6</v>
      </c>
      <c r="N444" s="196"/>
      <c r="O444" s="246">
        <f>SUM(O420,O422,O427,O432,O435:O438,O440:O443)</f>
        <v>26</v>
      </c>
      <c r="P444" s="246">
        <f>SUM(P420,P422,P427,P432,P435:P438,P440:P443)</f>
        <v>29</v>
      </c>
      <c r="Q444" s="246">
        <f>SUM(Q420,Q422,Q427,Q432,Q435:Q438,Q440:Q443)</f>
        <v>55</v>
      </c>
      <c r="R444" s="246">
        <f>COUNTIF(R420,"E")+COUNTIF(R422,"E")+COUNTIF(R427,"E")+COUNTIF(R432,"E")+COUNTIF(R435:R438,"E")+COUNTIF(R440:R443,"E")</f>
        <v>5</v>
      </c>
      <c r="S444" s="246">
        <f>COUNTIF(S420,"C")+COUNTIF(S422,"C")+COUNTIF(S427,"C")+COUNTIF(S432,"C")+COUNTIF(S435:S438,"C")+COUNTIF(S440:S443,"C")</f>
        <v>3</v>
      </c>
      <c r="T444" s="246">
        <f>COUNTIF(T420,"VP")+COUNTIF(T422,"VP")+COUNTIF(T427,"VP")+COUNTIF(T432,"VP")+COUNTIF(T435:T438,"VP")+COUNTIF(T440:T443,"VP")</f>
        <v>0</v>
      </c>
      <c r="U444" s="188"/>
      <c r="V444" s="30"/>
      <c r="W444" s="30"/>
      <c r="X444" s="30"/>
      <c r="Y444" s="30"/>
      <c r="Z444" s="173"/>
    </row>
    <row r="445">
      <c r="A445" s="247" t="s">
        <v>226</v>
      </c>
      <c r="B445" s="248"/>
      <c r="C445" s="248"/>
      <c r="D445" s="248"/>
      <c r="E445" s="248"/>
      <c r="F445" s="248"/>
      <c r="G445" s="248"/>
      <c r="H445" s="248"/>
      <c r="I445" s="248"/>
      <c r="J445" s="249"/>
      <c r="K445" s="246">
        <f>SUM(K420,K422,K427,K432,K435,K437)*14+SUM(K440,K441)*12</f>
        <v>138</v>
      </c>
      <c r="L445" s="246">
        <f>SUM(L420,L422,L427,L432,L435,L437)*14+SUM(L440,L441)*12</f>
        <v>138</v>
      </c>
      <c r="M445" s="194">
        <f>SUM(M420,M422,M427,M432,M435,M437)*14+SUM(M440,M441)*12</f>
        <v>78</v>
      </c>
      <c r="N445" s="196"/>
      <c r="O445" s="246">
        <f>SUM(O420,O422,O427,O432,O435,O437)*14+SUM(O440,O441)*12</f>
        <v>354</v>
      </c>
      <c r="P445" s="246">
        <f>SUM(P420,P422,P427,P432,P435,P437)*14+SUM(P440,P441)*12</f>
        <v>396</v>
      </c>
      <c r="Q445" s="246">
        <f>SUM(Q420,Q422,Q427,Q432,Q435,Q437)*14+SUM(Q440,Q441)*12</f>
        <v>750</v>
      </c>
      <c r="R445" s="78"/>
      <c r="S445" s="78"/>
      <c r="T445" s="78"/>
      <c r="U445" s="78"/>
      <c r="V445" s="30"/>
      <c r="W445" s="30"/>
      <c r="X445" s="30"/>
      <c r="Y445" s="30"/>
      <c r="Z445" s="29"/>
    </row>
    <row r="446">
      <c r="A446" s="250"/>
      <c r="B446" s="251"/>
      <c r="C446" s="251"/>
      <c r="D446" s="251"/>
      <c r="E446" s="251"/>
      <c r="F446" s="251"/>
      <c r="G446" s="251"/>
      <c r="H446" s="251"/>
      <c r="I446" s="251"/>
      <c r="J446" s="252"/>
      <c r="K446" s="194">
        <f>SUM(K445:M445)</f>
        <v>354</v>
      </c>
      <c r="L446" s="195"/>
      <c r="M446" s="195"/>
      <c r="N446" s="196"/>
      <c r="O446" s="194">
        <f>SUM(O445:P445)</f>
        <v>750</v>
      </c>
      <c r="P446" s="195"/>
      <c r="Q446" s="196"/>
      <c r="R446" s="78"/>
      <c r="S446" s="78"/>
      <c r="T446" s="78"/>
      <c r="U446" s="78"/>
      <c r="V446" s="30"/>
      <c r="W446" s="30"/>
      <c r="X446" s="30"/>
      <c r="Y446" s="30"/>
      <c r="Z446" s="29"/>
    </row>
    <row r="447">
      <c r="A447" s="253" t="s">
        <v>291</v>
      </c>
      <c r="B447" s="254"/>
      <c r="C447" s="254"/>
      <c r="D447" s="254"/>
      <c r="E447" s="254"/>
      <c r="F447" s="254"/>
      <c r="G447" s="254"/>
      <c r="H447" s="254"/>
      <c r="I447" s="255"/>
      <c r="J447" s="246">
        <v>5</v>
      </c>
      <c r="K447" s="194"/>
      <c r="L447" s="195"/>
      <c r="M447" s="195"/>
      <c r="N447" s="195"/>
      <c r="O447" s="195"/>
      <c r="P447" s="195"/>
      <c r="Q447" s="195"/>
      <c r="R447" s="195"/>
      <c r="S447" s="195"/>
      <c r="T447" s="195"/>
      <c r="U447" s="196"/>
      <c r="V447" s="30"/>
      <c r="W447" s="30"/>
      <c r="X447" s="30"/>
      <c r="Y447" s="30"/>
      <c r="Z447" s="29"/>
    </row>
    <row r="448">
      <c r="A448" s="1"/>
      <c r="B448" s="1"/>
      <c r="C448" s="1"/>
      <c r="D448" s="1"/>
      <c r="E448" s="1"/>
      <c r="F448" s="1"/>
      <c r="G448" s="1"/>
      <c r="H448" s="1"/>
      <c r="I448" s="1"/>
      <c r="J448" s="1"/>
      <c r="K448" s="1"/>
      <c r="L448" s="1"/>
      <c r="M448" s="1"/>
      <c r="N448" s="1"/>
      <c r="O448" s="1"/>
      <c r="P448" s="1"/>
      <c r="Q448" s="1"/>
      <c r="R448" s="1"/>
      <c r="S448" s="1"/>
      <c r="T448" s="1"/>
      <c r="U448" s="1"/>
      <c r="V448" s="30"/>
      <c r="W448" s="30"/>
      <c r="X448" s="30"/>
      <c r="Y448" s="30"/>
      <c r="Z448" s="29"/>
    </row>
    <row r="449">
      <c r="A449" s="1" t="s">
        <v>292</v>
      </c>
      <c r="B449" s="1"/>
      <c r="C449" s="1"/>
      <c r="D449" s="1"/>
      <c r="E449" s="1"/>
      <c r="F449" s="1"/>
      <c r="G449" s="1"/>
      <c r="H449" s="1"/>
      <c r="I449" s="1"/>
      <c r="J449" s="1"/>
      <c r="K449" s="1"/>
      <c r="L449" s="1"/>
      <c r="M449" s="1"/>
      <c r="N449" s="1"/>
      <c r="O449" s="1"/>
      <c r="P449" s="1"/>
      <c r="Q449" s="1"/>
      <c r="R449" s="1"/>
      <c r="S449" s="1"/>
      <c r="T449" s="1"/>
      <c r="U449" s="1"/>
      <c r="V449" s="30"/>
      <c r="W449" s="30"/>
      <c r="X449" s="30"/>
      <c r="Y449" s="30"/>
      <c r="Z449" s="29"/>
    </row>
    <row r="450">
      <c r="A450" s="1"/>
      <c r="B450" s="1"/>
      <c r="C450" s="1"/>
      <c r="D450" s="1"/>
      <c r="E450" s="1"/>
      <c r="F450" s="1"/>
      <c r="G450" s="1"/>
      <c r="H450" s="1"/>
      <c r="I450" s="1"/>
      <c r="J450" s="1"/>
      <c r="K450" s="1"/>
      <c r="L450" s="1"/>
      <c r="M450" s="1"/>
      <c r="N450" s="1"/>
      <c r="O450" s="1"/>
      <c r="P450" s="1"/>
      <c r="Q450" s="1"/>
      <c r="R450" s="1"/>
      <c r="S450" s="1"/>
      <c r="T450" s="1"/>
      <c r="U450" s="1"/>
      <c r="V450" s="30"/>
      <c r="W450" s="30"/>
      <c r="X450" s="30"/>
      <c r="Y450" s="30"/>
      <c r="Z450" s="29"/>
    </row>
  </sheetData>
  <mergeCells count="543">
    <mergeCell ref="A1:K1"/>
    <mergeCell ref="M1:U1"/>
    <mergeCell ref="A2:K2"/>
    <mergeCell ref="A3:K3"/>
    <mergeCell ref="M3:O3"/>
    <mergeCell ref="P3:R3"/>
    <mergeCell ref="S3:U3"/>
    <mergeCell ref="V3:Y3"/>
    <mergeCell ref="A4:K4"/>
    <mergeCell ref="M4:O4"/>
    <mergeCell ref="P4:R4"/>
    <mergeCell ref="S4:U4"/>
    <mergeCell ref="V4:Y4"/>
    <mergeCell ref="A5:K5"/>
    <mergeCell ref="M5:O5"/>
    <mergeCell ref="P5:R5"/>
    <mergeCell ref="S5:U5"/>
    <mergeCell ref="V5:Y5"/>
    <mergeCell ref="M6:O6"/>
    <mergeCell ref="P6:R6"/>
    <mergeCell ref="S6:U6"/>
    <mergeCell ref="V6:Y6"/>
    <mergeCell ref="V7:Y7"/>
    <mergeCell ref="A8:K8"/>
    <mergeCell ref="M8:U13"/>
    <mergeCell ref="V8:Y8"/>
    <mergeCell ref="A9:K9"/>
    <mergeCell ref="A10:K10"/>
    <mergeCell ref="A11:K11"/>
    <mergeCell ref="A12:K12"/>
    <mergeCell ref="V12:Y17"/>
    <mergeCell ref="A13:K13"/>
    <mergeCell ref="A14:K14"/>
    <mergeCell ref="A15:K15"/>
    <mergeCell ref="M15:U15"/>
    <mergeCell ref="A16:K16"/>
    <mergeCell ref="M16:U16"/>
    <mergeCell ref="A17:K17"/>
    <mergeCell ref="M17:U18"/>
    <mergeCell ref="A18:K18"/>
    <mergeCell ref="A19:K19"/>
    <mergeCell ref="M19:U19"/>
    <mergeCell ref="A20:K20"/>
    <mergeCell ref="M20:U20"/>
    <mergeCell ref="A21:K21"/>
    <mergeCell ref="A22:K22"/>
    <mergeCell ref="M23:U29"/>
    <mergeCell ref="A24:K29"/>
    <mergeCell ref="A31:K31"/>
    <mergeCell ref="A32:A34"/>
    <mergeCell ref="B32:C33"/>
    <mergeCell ref="D32:F33"/>
    <mergeCell ref="G32:G34"/>
    <mergeCell ref="H32:H34"/>
    <mergeCell ref="I32:K33"/>
    <mergeCell ref="M32:U37"/>
    <mergeCell ref="V35:W35"/>
    <mergeCell ref="V36:W36"/>
    <mergeCell ref="V37:W37"/>
    <mergeCell ref="A40:U41"/>
    <mergeCell ref="A42:U43"/>
    <mergeCell ref="A44:A45"/>
    <mergeCell ref="B44:I45"/>
    <mergeCell ref="J44:J45"/>
    <mergeCell ref="K44:N44"/>
    <mergeCell ref="O44:Q44"/>
    <mergeCell ref="R44:T44"/>
    <mergeCell ref="U44:U45"/>
    <mergeCell ref="B46:I46"/>
    <mergeCell ref="B47:I47"/>
    <mergeCell ref="B48:I48"/>
    <mergeCell ref="B49:I49"/>
    <mergeCell ref="B50:I50"/>
    <mergeCell ref="B51:I51"/>
    <mergeCell ref="B52:I52"/>
    <mergeCell ref="B53:I53"/>
    <mergeCell ref="B54:I54"/>
    <mergeCell ref="B55:I55"/>
    <mergeCell ref="B56:I56"/>
    <mergeCell ref="V56:X56"/>
    <mergeCell ref="A58:U59"/>
    <mergeCell ref="A60:A61"/>
    <mergeCell ref="B60:I61"/>
    <mergeCell ref="J60:J61"/>
    <mergeCell ref="K60:N60"/>
    <mergeCell ref="O60:Q60"/>
    <mergeCell ref="R60:T60"/>
    <mergeCell ref="U60:U61"/>
    <mergeCell ref="B62:I62"/>
    <mergeCell ref="B63:I63"/>
    <mergeCell ref="B64:I64"/>
    <mergeCell ref="B65:I65"/>
    <mergeCell ref="B66:I66"/>
    <mergeCell ref="B67:I67"/>
    <mergeCell ref="B68:I68"/>
    <mergeCell ref="B69:I69"/>
    <mergeCell ref="B70:I70"/>
    <mergeCell ref="B71:I71"/>
    <mergeCell ref="B72:I72"/>
    <mergeCell ref="B73:I73"/>
    <mergeCell ref="V73:X73"/>
    <mergeCell ref="A75:U76"/>
    <mergeCell ref="A77:A79"/>
    <mergeCell ref="B77:I79"/>
    <mergeCell ref="J77:J79"/>
    <mergeCell ref="K77:N78"/>
    <mergeCell ref="O77:Q78"/>
    <mergeCell ref="R77:T78"/>
    <mergeCell ref="U77:U79"/>
    <mergeCell ref="B80:I80"/>
    <mergeCell ref="B81:I81"/>
    <mergeCell ref="B82:I82"/>
    <mergeCell ref="B83:I83"/>
    <mergeCell ref="B84:I84"/>
    <mergeCell ref="B85:I85"/>
    <mergeCell ref="B86:I86"/>
    <mergeCell ref="B87:I87"/>
    <mergeCell ref="B88:I88"/>
    <mergeCell ref="B89:I89"/>
    <mergeCell ref="B90:I90"/>
    <mergeCell ref="V90:X90"/>
    <mergeCell ref="A91:U92"/>
    <mergeCell ref="A94:U95"/>
    <mergeCell ref="A96:A98"/>
    <mergeCell ref="B96:I98"/>
    <mergeCell ref="J96:J98"/>
    <mergeCell ref="K96:N97"/>
    <mergeCell ref="O96:Q97"/>
    <mergeCell ref="R96:T97"/>
    <mergeCell ref="U96:U98"/>
    <mergeCell ref="B99:I99"/>
    <mergeCell ref="B100:I100"/>
    <mergeCell ref="B101:I101"/>
    <mergeCell ref="B102:I102"/>
    <mergeCell ref="B103:I103"/>
    <mergeCell ref="B104:I104"/>
    <mergeCell ref="B105:I105"/>
    <mergeCell ref="B106:I106"/>
    <mergeCell ref="B107:I107"/>
    <mergeCell ref="B108:I108"/>
    <mergeCell ref="B109:I109"/>
    <mergeCell ref="B110:I110"/>
    <mergeCell ref="V110:X110"/>
    <mergeCell ref="A111:U112"/>
    <mergeCell ref="A113:U114"/>
    <mergeCell ref="A115:A117"/>
    <mergeCell ref="B115:I117"/>
    <mergeCell ref="J115:J117"/>
    <mergeCell ref="K115:N116"/>
    <mergeCell ref="O115:Q116"/>
    <mergeCell ref="R115:T116"/>
    <mergeCell ref="U115:U117"/>
    <mergeCell ref="B118:I118"/>
    <mergeCell ref="B119:I119"/>
    <mergeCell ref="B120:I120"/>
    <mergeCell ref="B121:I121"/>
    <mergeCell ref="B122:I122"/>
    <mergeCell ref="B123:I123"/>
    <mergeCell ref="B124:I124"/>
    <mergeCell ref="B125:I125"/>
    <mergeCell ref="B126:I126"/>
    <mergeCell ref="B127:I127"/>
    <mergeCell ref="B128:I128"/>
    <mergeCell ref="V128:X128"/>
    <mergeCell ref="A130:U131"/>
    <mergeCell ref="A132:A134"/>
    <mergeCell ref="B132:I134"/>
    <mergeCell ref="J132:J134"/>
    <mergeCell ref="K132:N133"/>
    <mergeCell ref="O132:Q133"/>
    <mergeCell ref="R132:T133"/>
    <mergeCell ref="U132:U134"/>
    <mergeCell ref="B135:I135"/>
    <mergeCell ref="B136:I136"/>
    <mergeCell ref="B137:I137"/>
    <mergeCell ref="B138:I138"/>
    <mergeCell ref="B139:I139"/>
    <mergeCell ref="B140:I140"/>
    <mergeCell ref="B141:I141"/>
    <mergeCell ref="B142:I142"/>
    <mergeCell ref="B143:I143"/>
    <mergeCell ref="V143:X143"/>
    <mergeCell ref="A150:U151"/>
    <mergeCell ref="A152:A154"/>
    <mergeCell ref="B152:I154"/>
    <mergeCell ref="J152:J154"/>
    <mergeCell ref="K152:N153"/>
    <mergeCell ref="O152:Q153"/>
    <mergeCell ref="R152:T153"/>
    <mergeCell ref="U152:U154"/>
    <mergeCell ref="B155:U155"/>
    <mergeCell ref="B156:I156"/>
    <mergeCell ref="B157:I157"/>
    <mergeCell ref="B158:I158"/>
    <mergeCell ref="B159:U159"/>
    <mergeCell ref="B160:I160"/>
    <mergeCell ref="B161:I161"/>
    <mergeCell ref="B162:I162"/>
    <mergeCell ref="B163:U163"/>
    <mergeCell ref="B164:I164"/>
    <mergeCell ref="B165:I165"/>
    <mergeCell ref="B166:I166"/>
    <mergeCell ref="B167:U167"/>
    <mergeCell ref="B168:I168"/>
    <mergeCell ref="B169:I169"/>
    <mergeCell ref="B170:I170"/>
    <mergeCell ref="B171:I171"/>
    <mergeCell ref="B172:I172"/>
    <mergeCell ref="B173:U173"/>
    <mergeCell ref="B174:I174"/>
    <mergeCell ref="B175:I175"/>
    <mergeCell ref="B176:I176"/>
    <mergeCell ref="B177:I177"/>
    <mergeCell ref="B178:U178"/>
    <mergeCell ref="B179:I179"/>
    <mergeCell ref="B180:I180"/>
    <mergeCell ref="B181:I181"/>
    <mergeCell ref="B182:I182"/>
    <mergeCell ref="A183:I183"/>
    <mergeCell ref="A184:J185"/>
    <mergeCell ref="R184:U185"/>
    <mergeCell ref="K185:N185"/>
    <mergeCell ref="O185:Q185"/>
    <mergeCell ref="A186:J186"/>
    <mergeCell ref="K186:U186"/>
    <mergeCell ref="A187:J187"/>
    <mergeCell ref="K187:U187"/>
    <mergeCell ref="A196:U197"/>
    <mergeCell ref="A198:A200"/>
    <mergeCell ref="B198:I200"/>
    <mergeCell ref="J198:J200"/>
    <mergeCell ref="K198:N199"/>
    <mergeCell ref="O198:Q199"/>
    <mergeCell ref="R198:T199"/>
    <mergeCell ref="U198:U200"/>
    <mergeCell ref="A201:U201"/>
    <mergeCell ref="B202:I202"/>
    <mergeCell ref="A203:A204"/>
    <mergeCell ref="B203:I204"/>
    <mergeCell ref="J203:J204"/>
    <mergeCell ref="K203:K204"/>
    <mergeCell ref="L203:L204"/>
    <mergeCell ref="M203:M204"/>
    <mergeCell ref="N203:N204"/>
    <mergeCell ref="O203:O204"/>
    <mergeCell ref="P203:P204"/>
    <mergeCell ref="Q203:Q204"/>
    <mergeCell ref="R203:R204"/>
    <mergeCell ref="S203:S204"/>
    <mergeCell ref="T203:T204"/>
    <mergeCell ref="U203:U204"/>
    <mergeCell ref="A205:I205"/>
    <mergeCell ref="A206:J207"/>
    <mergeCell ref="R206:U206"/>
    <mergeCell ref="K207:N207"/>
    <mergeCell ref="O207:Q207"/>
    <mergeCell ref="R207:U207"/>
    <mergeCell ref="A208:J208"/>
    <mergeCell ref="K208:U208"/>
    <mergeCell ref="A209:J209"/>
    <mergeCell ref="K209:U209"/>
    <mergeCell ref="A210:U212"/>
    <mergeCell ref="A235:U236"/>
    <mergeCell ref="A237:U238"/>
    <mergeCell ref="A239:A241"/>
    <mergeCell ref="B239:I241"/>
    <mergeCell ref="J239:J241"/>
    <mergeCell ref="K239:N240"/>
    <mergeCell ref="O239:Q240"/>
    <mergeCell ref="R239:T240"/>
    <mergeCell ref="U239:U241"/>
    <mergeCell ref="A242:U242"/>
    <mergeCell ref="B243:I243"/>
    <mergeCell ref="B244:I244"/>
    <mergeCell ref="B245:I245"/>
    <mergeCell ref="B246:I246"/>
    <mergeCell ref="B247:I247"/>
    <mergeCell ref="B248:I248"/>
    <mergeCell ref="B249:I249"/>
    <mergeCell ref="B250:I250"/>
    <mergeCell ref="B251:I251"/>
    <mergeCell ref="B252:I252"/>
    <mergeCell ref="B253:I253"/>
    <mergeCell ref="A254:U254"/>
    <mergeCell ref="B255:I255"/>
    <mergeCell ref="B256:I256"/>
    <mergeCell ref="B257:I257"/>
    <mergeCell ref="A258:I258"/>
    <mergeCell ref="A259:J260"/>
    <mergeCell ref="R259:U260"/>
    <mergeCell ref="K260:N260"/>
    <mergeCell ref="O260:Q260"/>
    <mergeCell ref="A261:J261"/>
    <mergeCell ref="K261:U261"/>
    <mergeCell ref="A262:J262"/>
    <mergeCell ref="K262:U262"/>
    <mergeCell ref="A269:U270"/>
    <mergeCell ref="A271:A273"/>
    <mergeCell ref="B271:I273"/>
    <mergeCell ref="J271:J273"/>
    <mergeCell ref="K271:N272"/>
    <mergeCell ref="O271:Q272"/>
    <mergeCell ref="R271:T272"/>
    <mergeCell ref="U271:U273"/>
    <mergeCell ref="A274:U274"/>
    <mergeCell ref="B275:I275"/>
    <mergeCell ref="B276:I276"/>
    <mergeCell ref="B277:I277"/>
    <mergeCell ref="B278:I278"/>
    <mergeCell ref="B279:I279"/>
    <mergeCell ref="B280:I280"/>
    <mergeCell ref="B281:I281"/>
    <mergeCell ref="B282:I282"/>
    <mergeCell ref="B283:I283"/>
    <mergeCell ref="B284:I284"/>
    <mergeCell ref="B285:I285"/>
    <mergeCell ref="B286:I286"/>
    <mergeCell ref="A287:U287"/>
    <mergeCell ref="B288:I288"/>
    <mergeCell ref="B289:I289"/>
    <mergeCell ref="B290:I290"/>
    <mergeCell ref="A291:I291"/>
    <mergeCell ref="A292:J293"/>
    <mergeCell ref="R292:U293"/>
    <mergeCell ref="K293:N293"/>
    <mergeCell ref="O293:Q293"/>
    <mergeCell ref="A294:J294"/>
    <mergeCell ref="K294:U294"/>
    <mergeCell ref="A295:J295"/>
    <mergeCell ref="K295:U295"/>
    <mergeCell ref="A306:U307"/>
    <mergeCell ref="A308:A310"/>
    <mergeCell ref="B308:I310"/>
    <mergeCell ref="J308:J310"/>
    <mergeCell ref="K308:N309"/>
    <mergeCell ref="O308:Q309"/>
    <mergeCell ref="R308:T309"/>
    <mergeCell ref="U308:U310"/>
    <mergeCell ref="A311:U311"/>
    <mergeCell ref="B312:I312"/>
    <mergeCell ref="B313:I313"/>
    <mergeCell ref="B314:I314"/>
    <mergeCell ref="B315:I315"/>
    <mergeCell ref="B316:I316"/>
    <mergeCell ref="B317:I317"/>
    <mergeCell ref="B318:I318"/>
    <mergeCell ref="B319:I319"/>
    <mergeCell ref="B320:I320"/>
    <mergeCell ref="B321:I321"/>
    <mergeCell ref="B322:I322"/>
    <mergeCell ref="B323:I323"/>
    <mergeCell ref="B324:I324"/>
    <mergeCell ref="B325:I325"/>
    <mergeCell ref="B326:I326"/>
    <mergeCell ref="B327:I327"/>
    <mergeCell ref="B328:I328"/>
    <mergeCell ref="B329:I329"/>
    <mergeCell ref="B330:I330"/>
    <mergeCell ref="B331:I331"/>
    <mergeCell ref="B332:I332"/>
    <mergeCell ref="B333:I333"/>
    <mergeCell ref="B334:I334"/>
    <mergeCell ref="B335:I335"/>
    <mergeCell ref="B336:I336"/>
    <mergeCell ref="B337:I337"/>
    <mergeCell ref="B338:I338"/>
    <mergeCell ref="A339:U339"/>
    <mergeCell ref="B340:I340"/>
    <mergeCell ref="B341:I341"/>
    <mergeCell ref="B342:I342"/>
    <mergeCell ref="B343:I343"/>
    <mergeCell ref="A344:I344"/>
    <mergeCell ref="A345:J346"/>
    <mergeCell ref="R345:U346"/>
    <mergeCell ref="K346:N346"/>
    <mergeCell ref="O346:Q346"/>
    <mergeCell ref="A347:J347"/>
    <mergeCell ref="K347:U347"/>
    <mergeCell ref="A348:J348"/>
    <mergeCell ref="K348:U348"/>
    <mergeCell ref="A375:U376"/>
    <mergeCell ref="A377:A379"/>
    <mergeCell ref="B377:I379"/>
    <mergeCell ref="J377:J379"/>
    <mergeCell ref="K377:N378"/>
    <mergeCell ref="O377:Q378"/>
    <mergeCell ref="R377:T378"/>
    <mergeCell ref="U377:U379"/>
    <mergeCell ref="A380:U380"/>
    <mergeCell ref="B381:I381"/>
    <mergeCell ref="B382:I382"/>
    <mergeCell ref="B383:I383"/>
    <mergeCell ref="B384:I384"/>
    <mergeCell ref="B385:I385"/>
    <mergeCell ref="B386:I386"/>
    <mergeCell ref="A387:U387"/>
    <mergeCell ref="B388:I388"/>
    <mergeCell ref="B389:I389"/>
    <mergeCell ref="V389:Y390"/>
    <mergeCell ref="A390:I390"/>
    <mergeCell ref="A391:J392"/>
    <mergeCell ref="R391:U392"/>
    <mergeCell ref="V391:Y391"/>
    <mergeCell ref="K392:N392"/>
    <mergeCell ref="O392:Q392"/>
    <mergeCell ref="V392:Y392"/>
    <mergeCell ref="Z392:AA392"/>
    <mergeCell ref="A393:J393"/>
    <mergeCell ref="K393:U393"/>
    <mergeCell ref="V393:Y393"/>
    <mergeCell ref="Z393:AA393"/>
    <mergeCell ref="A394:J394"/>
    <mergeCell ref="K394:U394"/>
    <mergeCell ref="V394:Y394"/>
    <mergeCell ref="Z394:AA394"/>
    <mergeCell ref="V395:Y395"/>
    <mergeCell ref="A398:U398"/>
    <mergeCell ref="A399:A400"/>
    <mergeCell ref="B399:G400"/>
    <mergeCell ref="H399:I400"/>
    <mergeCell ref="J399:P399"/>
    <mergeCell ref="Q399:R400"/>
    <mergeCell ref="S399:U399"/>
    <mergeCell ref="J400:K400"/>
    <mergeCell ref="L400:N400"/>
    <mergeCell ref="O400:P400"/>
    <mergeCell ref="B401:G401"/>
    <mergeCell ref="H401:I401"/>
    <mergeCell ref="J401:K401"/>
    <mergeCell ref="L401:N401"/>
    <mergeCell ref="O401:P401"/>
    <mergeCell ref="Q401:R401"/>
    <mergeCell ref="B402:G402"/>
    <mergeCell ref="H402:I402"/>
    <mergeCell ref="J402:K402"/>
    <mergeCell ref="L402:N402"/>
    <mergeCell ref="O402:P402"/>
    <mergeCell ref="Q402:R402"/>
    <mergeCell ref="V402:Y402"/>
    <mergeCell ref="A403:G403"/>
    <mergeCell ref="H403:I403"/>
    <mergeCell ref="J403:K403"/>
    <mergeCell ref="L403:N403"/>
    <mergeCell ref="O403:P403"/>
    <mergeCell ref="Q403:R403"/>
    <mergeCell ref="A412:U412"/>
    <mergeCell ref="A414:U415"/>
    <mergeCell ref="A416:A418"/>
    <mergeCell ref="B416:I418"/>
    <mergeCell ref="J416:J418"/>
    <mergeCell ref="K416:N417"/>
    <mergeCell ref="O416:Q417"/>
    <mergeCell ref="R416:T417"/>
    <mergeCell ref="U416:U418"/>
    <mergeCell ref="V416:Z425"/>
    <mergeCell ref="M418:N418"/>
    <mergeCell ref="A419:U419"/>
    <mergeCell ref="B420:I420"/>
    <mergeCell ref="M420:N420"/>
    <mergeCell ref="A421:U421"/>
    <mergeCell ref="A422:A425"/>
    <mergeCell ref="B422:I425"/>
    <mergeCell ref="J422:J425"/>
    <mergeCell ref="K422:K425"/>
    <mergeCell ref="L422:L425"/>
    <mergeCell ref="M422:N425"/>
    <mergeCell ref="O422:O425"/>
    <mergeCell ref="P422:P425"/>
    <mergeCell ref="Q422:Q425"/>
    <mergeCell ref="R422:R425"/>
    <mergeCell ref="S422:S425"/>
    <mergeCell ref="T422:T425"/>
    <mergeCell ref="U422:U425"/>
    <mergeCell ref="A426:U426"/>
    <mergeCell ref="A427:A430"/>
    <mergeCell ref="B427:I430"/>
    <mergeCell ref="J427:J430"/>
    <mergeCell ref="K427:K430"/>
    <mergeCell ref="L427:L430"/>
    <mergeCell ref="M427:N430"/>
    <mergeCell ref="O427:O430"/>
    <mergeCell ref="P427:P430"/>
    <mergeCell ref="Q427:Q430"/>
    <mergeCell ref="R427:R430"/>
    <mergeCell ref="S427:S430"/>
    <mergeCell ref="T427:T430"/>
    <mergeCell ref="U427:U430"/>
    <mergeCell ref="A431:U431"/>
    <mergeCell ref="A432:A433"/>
    <mergeCell ref="B432:I433"/>
    <mergeCell ref="J432:J433"/>
    <mergeCell ref="K432:K433"/>
    <mergeCell ref="L432:L433"/>
    <mergeCell ref="M432:N433"/>
    <mergeCell ref="O432:O433"/>
    <mergeCell ref="P432:P433"/>
    <mergeCell ref="Q432:Q433"/>
    <mergeCell ref="R432:R433"/>
    <mergeCell ref="S432:S433"/>
    <mergeCell ref="T432:T433"/>
    <mergeCell ref="U432:U433"/>
    <mergeCell ref="A434:U434"/>
    <mergeCell ref="B435:I435"/>
    <mergeCell ref="M435:N435"/>
    <mergeCell ref="A437:A438"/>
    <mergeCell ref="B437:I438"/>
    <mergeCell ref="J437:J438"/>
    <mergeCell ref="K437:K438"/>
    <mergeCell ref="L437:L438"/>
    <mergeCell ref="M437:N438"/>
    <mergeCell ref="O437:O438"/>
    <mergeCell ref="P437:P438"/>
    <mergeCell ref="Q437:Q438"/>
    <mergeCell ref="R437:R438"/>
    <mergeCell ref="S437:S438"/>
    <mergeCell ref="T437:T438"/>
    <mergeCell ref="U437:U438"/>
    <mergeCell ref="A439:U439"/>
    <mergeCell ref="B440:I440"/>
    <mergeCell ref="M440:N440"/>
    <mergeCell ref="A441:A443"/>
    <mergeCell ref="B441:I443"/>
    <mergeCell ref="J441:J443"/>
    <mergeCell ref="K441:K443"/>
    <mergeCell ref="L441:L443"/>
    <mergeCell ref="M441:N443"/>
    <mergeCell ref="O441:O443"/>
    <mergeCell ref="P441:P443"/>
    <mergeCell ref="Q441:Q443"/>
    <mergeCell ref="R441:R443"/>
    <mergeCell ref="S441:S443"/>
    <mergeCell ref="T441:T443"/>
    <mergeCell ref="U441:U443"/>
    <mergeCell ref="A444:I444"/>
    <mergeCell ref="M444:N444"/>
    <mergeCell ref="A445:J446"/>
    <mergeCell ref="M445:N445"/>
    <mergeCell ref="R445:U446"/>
    <mergeCell ref="K446:N446"/>
    <mergeCell ref="O446:Q446"/>
    <mergeCell ref="A447:I447"/>
    <mergeCell ref="K447:U447"/>
    <mergeCell ref="A449:U449"/>
  </mergeCells>
  <printOptions headings="0" gridLines="0"/>
  <pageMargins left="0.70866141732283472" right="0.70866141732283472" top="0.74803149606299213" bottom="0.74803149606299213" header="0.31496062992125984" footer="0.31496062992125984"/>
  <pageSetup blackAndWhite="1" cellComments="none" copies="1" draft="0" errors="displayed" firstPageNumber="-1" fitToHeight="1" fitToWidth="1" horizontalDpi="600" orientation="landscape" pageOrder="downThenOver" paperSize="9" scale="100" useFirstPageNumber="0" usePrinterDefaults="1" verticalDpi="600"/>
  <headerFooter>
    <oddHeader>&amp;RPag. &amp;P</oddHeader>
    <oddFooter>&amp;LRECTOR,
Prof. univ. dr. Daniel-Ovidiu DAVID&amp;CDECAN,
Prof. univ. dr. Liviu MALIȚA&amp;RDIRECTOR DE DEPARTAMENT,
Lect. univ. dr. Răzvan MUREȘAN</oddFooter>
  </headerFooter>
  <legacyDrawing r:id="rId3"/>
  <extLst>
    <ext xmlns:x14="http://schemas.microsoft.com/office/spreadsheetml/2009/9/main" uri="{78C0D931-6437-407d-A8EE-F0AAD7539E65}">
      <x14:conditionalFormattings>
        <x14:conditionalFormatting xmlns:xm="http://schemas.microsoft.com/office/excel/2006/main">
          <x14:cfRule type="cellIs" priority="197" operator="equal" id="{009D002D-00DF-4B68-B0F9-005000AB0044}">
            <xm:f>"E bine"</xm:f>
            <x14:dxf>
              <fill>
                <patternFill patternType="solid">
                  <fgColor rgb="FF00B050"/>
                  <bgColor rgb="FF00B050"/>
                </patternFill>
              </fill>
            </x14:dxf>
          </x14:cfRule>
          <xm:sqref>V402 L36:L39 V3:V6 V35:V37</xm:sqref>
        </x14:conditionalFormatting>
        <x14:conditionalFormatting xmlns:xm="http://schemas.microsoft.com/office/excel/2006/main">
          <x14:cfRule type="cellIs" priority="196" operator="equal" id="{00170090-003E-4B59-A9E8-00DA006E009E}">
            <xm:f>"NU e bine"</xm:f>
            <x14:dxf>
              <fill>
                <patternFill patternType="solid">
                  <fgColor rgb="FFC00000"/>
                  <bgColor rgb="FFC00000"/>
                </patternFill>
              </fill>
            </x14:dxf>
          </x14:cfRule>
          <xm:sqref>V402 V3:V6 V35:V37</xm:sqref>
        </x14:conditionalFormatting>
        <x14:conditionalFormatting xmlns:xm="http://schemas.microsoft.com/office/excel/2006/main">
          <x14:cfRule type="cellIs" priority="195" operator="equal" id="{00EE004E-00CD-4BCB-AB58-001600D70022}">
            <xm:f>$B$35:$K$35=52</xm:f>
            <x14:dxf>
              <fill>
                <patternFill patternType="solid">
                  <fgColor rgb="FF00B050"/>
                  <bgColor rgb="FF00B050"/>
                </patternFill>
              </fill>
            </x14:dxf>
          </x14:cfRule>
          <xm:sqref>V35:W37 V3:V6</xm:sqref>
        </x14:conditionalFormatting>
        <x14:conditionalFormatting xmlns:xm="http://schemas.microsoft.com/office/excel/2006/main">
          <x14:cfRule type="cellIs" priority="194" operator="equal" id="{009400FD-00D8-4A50-982E-00A200F10086}">
            <xm:f>$K$35</xm:f>
            <x14:dxf>
              <fill>
                <patternFill patternType="solid">
                  <fgColor rgb="FF92D050"/>
                  <bgColor rgb="FF92D050"/>
                </patternFill>
              </fill>
            </x14:dxf>
          </x14:cfRule>
          <xm:sqref>V35:W37 V3:V6</xm:sqref>
        </x14:conditionalFormatting>
        <x14:conditionalFormatting xmlns:xm="http://schemas.microsoft.com/office/excel/2006/main">
          <x14:cfRule type="cellIs" priority="193" operator="equal" id="{00CC0088-00EA-4A2D-9EFA-00BD004E0083}">
            <xm:f>52</xm:f>
            <x14:dxf>
              <font>
                <color rgb="FF006100"/>
              </font>
              <fill>
                <patternFill patternType="solid">
                  <fgColor rgb="FFC6EFCE"/>
                  <bgColor rgb="FFC6EFCE"/>
                </patternFill>
              </fill>
            </x14:dxf>
          </x14:cfRule>
          <xm:sqref>V35:W37 V3:V6</xm:sqref>
        </x14:conditionalFormatting>
        <x14:conditionalFormatting xmlns:xm="http://schemas.microsoft.com/office/excel/2006/main">
          <x14:cfRule type="cellIs" priority="192" operator="lessThan" id="{00C300C9-0051-4DA1-82F3-00C000620059}">
            <xm:f>"(SUM(B28:K28)=52"</xm:f>
            <x14:dxf>
              <font>
                <color rgb="FF006100"/>
              </font>
              <fill>
                <patternFill patternType="solid">
                  <fgColor rgb="FFC6EFCE"/>
                  <bgColor rgb="FFC6EFCE"/>
                </patternFill>
              </fill>
            </x14:dxf>
          </x14:cfRule>
          <xm:sqref>V35:W37 V3:V6</xm:sqref>
        </x14:conditionalFormatting>
        <x14:conditionalFormatting xmlns:xm="http://schemas.microsoft.com/office/excel/2006/main">
          <x14:cfRule type="cellIs" priority="191" operator="equal" id="{003300E2-008D-44AD-A2AF-003F00DF0028}">
            <xm:f>SUM($B$35:$J$35)</xm:f>
            <x14:dxf>
              <font>
                <color rgb="FF9C0006"/>
              </font>
              <fill>
                <patternFill patternType="solid">
                  <fgColor rgb="FFFFC7CE"/>
                  <bgColor rgb="FFFFC7CE"/>
                </patternFill>
              </fill>
            </x14:dxf>
          </x14:cfRule>
          <xm:sqref>V35:W37 V3:V6</xm:sqref>
        </x14:conditionalFormatting>
        <x14:conditionalFormatting xmlns:xm="http://schemas.microsoft.com/office/excel/2006/main">
          <x14:cfRule type="cellIs" priority="190" operator="equal" id="{00DF0063-009A-475C-B959-009C0084007E}">
            <xm:f>"Corect"</xm:f>
            <x14:dxf>
              <fill>
                <patternFill patternType="solid">
                  <fgColor rgb="FF00B050"/>
                  <bgColor rgb="FF00B050"/>
                </patternFill>
              </fill>
            </x14:dxf>
          </x14:cfRule>
          <xm:sqref>V35:W37 V3:V6</xm:sqref>
        </x14:conditionalFormatting>
        <x14:conditionalFormatting xmlns:xm="http://schemas.microsoft.com/office/excel/2006/main">
          <x14:cfRule type="cellIs" priority="189" operator="equal" id="{006400E1-0053-470B-B05A-00CB002000E8}">
            <xm:f>"Suma trebuie să fie 52"</xm:f>
            <x14:dxf>
              <fill>
                <patternFill patternType="solid">
                  <fgColor rgb="FFC00000"/>
                  <bgColor rgb="FFC00000"/>
                </patternFill>
              </fill>
            </x14:dxf>
          </x14:cfRule>
          <xm:sqref>V35:W37 V3:V6</xm:sqref>
        </x14:conditionalFormatting>
        <x14:conditionalFormatting xmlns:xm="http://schemas.microsoft.com/office/excel/2006/main">
          <x14:cfRule type="cellIs" priority="188" operator="equal" id="{001B001A-00DF-47F3-8FB6-001600A200B6}">
            <xm:f>"Corect"</xm:f>
            <x14:dxf>
              <fill>
                <patternFill patternType="solid">
                  <fgColor rgb="FF92D050"/>
                  <bgColor rgb="FF92D050"/>
                </patternFill>
              </fill>
            </x14:dxf>
          </x14:cfRule>
          <xm:sqref>V402:W402 V35:W37 V3:V6</xm:sqref>
        </x14:conditionalFormatting>
        <x14:conditionalFormatting xmlns:xm="http://schemas.microsoft.com/office/excel/2006/main">
          <x14:cfRule type="cellIs" priority="187" operator="equal" id="{0065009E-00F0-49E7-9DD0-000E005900BE}">
            <xm:f>"Corect"</xm:f>
            <x14:dxf>
              <fill>
                <patternFill patternType="solid">
                  <fgColor rgb="FF92D050"/>
                  <bgColor rgb="FF92D050"/>
                </patternFill>
              </fill>
            </x14:dxf>
          </x14:cfRule>
          <xm:sqref>V402:Y402 V35:W37</xm:sqref>
        </x14:conditionalFormatting>
        <x14:conditionalFormatting xmlns:xm="http://schemas.microsoft.com/office/excel/2006/main">
          <x14:cfRule type="cellIs" priority="186" operator="equal" id="{00BD00B1-0098-4BD5-A828-0034003B0075}">
            <xm:f>"Corect"</xm:f>
            <x14:dxf>
              <fill>
                <patternFill patternType="solid">
                  <fgColor rgb="FF92D050"/>
                  <bgColor rgb="FF92D050"/>
                </patternFill>
              </fill>
            </x14:dxf>
          </x14:cfRule>
          <xm:sqref>V56:X57 V73:X74 V90:X92 V110:X111 V128:X128 V143:X149</xm:sqref>
        </x14:conditionalFormatting>
        <x14:conditionalFormatting xmlns:xm="http://schemas.microsoft.com/office/excel/2006/main">
          <x14:cfRule type="cellIs" priority="185" operator="equal" id="{00850027-00B4-41CF-B287-00D2007C00B8}">
            <xm:f>"E trebuie să fie cel puțin egal cu C+VP"</xm:f>
            <x14:dxf>
              <fill>
                <patternFill patternType="solid">
                  <fgColor indexed="2"/>
                  <bgColor indexed="2"/>
                </patternFill>
              </fill>
            </x14:dxf>
          </x14:cfRule>
          <xm:sqref>V56:X57 V73:X74 V90:X92 V110:X111 V128:X128 V143:X149</xm:sqref>
        </x14:conditionalFormatting>
        <x14:conditionalFormatting xmlns:xm="http://schemas.microsoft.com/office/excel/2006/main">
          <x14:cfRule type="cellIs" priority="184" operator="equal" id="{00DB0064-00F7-4F1C-BDA3-00DC003D0056}">
            <xm:f>"Suma trebuie să fie 52"</xm:f>
            <x14:dxf>
              <fill>
                <patternFill patternType="solid">
                  <fgColor indexed="2"/>
                  <bgColor indexed="2"/>
                </patternFill>
              </fill>
            </x14:dxf>
          </x14:cfRule>
          <xm:sqref>V402:W402 V35:W37 V3:V6</xm:sqref>
        </x14:conditionalFormatting>
        <x14:conditionalFormatting xmlns:xm="http://schemas.microsoft.com/office/excel/2006/main">
          <x14:cfRule type="cellIs" priority="169" operator="equal" id="{00D8009D-00E5-4C63-BB34-004600720050}">
            <xm:f>$B$35:$K$35=52</xm:f>
            <x14:dxf>
              <fill>
                <patternFill patternType="solid">
                  <fgColor rgb="FF00B050"/>
                  <bgColor rgb="FF00B050"/>
                </patternFill>
              </fill>
            </x14:dxf>
          </x14:cfRule>
          <xm:sqref>V402:W402</xm:sqref>
        </x14:conditionalFormatting>
        <x14:conditionalFormatting xmlns:xm="http://schemas.microsoft.com/office/excel/2006/main">
          <x14:cfRule type="cellIs" priority="168" operator="equal" id="{002200B2-005A-4469-B24A-00A900D10020}">
            <xm:f>$K$35</xm:f>
            <x14:dxf>
              <fill>
                <patternFill patternType="solid">
                  <fgColor rgb="FF92D050"/>
                  <bgColor rgb="FF92D050"/>
                </patternFill>
              </fill>
            </x14:dxf>
          </x14:cfRule>
          <xm:sqref>V402:W402</xm:sqref>
        </x14:conditionalFormatting>
        <x14:conditionalFormatting xmlns:xm="http://schemas.microsoft.com/office/excel/2006/main">
          <x14:cfRule type="cellIs" priority="167" operator="equal" id="{008E002B-000D-4F38-8DEE-00E5008400D6}">
            <xm:f>52</xm:f>
            <x14:dxf>
              <font>
                <color rgb="FF006100"/>
              </font>
              <fill>
                <patternFill patternType="solid">
                  <fgColor rgb="FFC6EFCE"/>
                  <bgColor rgb="FFC6EFCE"/>
                </patternFill>
              </fill>
            </x14:dxf>
          </x14:cfRule>
          <xm:sqref>V402:W402</xm:sqref>
        </x14:conditionalFormatting>
        <x14:conditionalFormatting xmlns:xm="http://schemas.microsoft.com/office/excel/2006/main">
          <x14:cfRule type="cellIs" priority="166" operator="lessThan" id="{004F0042-003B-4AFF-B3C3-00D70008004A}">
            <xm:f>"(SUM(B28:K28)=52"</xm:f>
            <x14:dxf>
              <font>
                <color rgb="FF006100"/>
              </font>
              <fill>
                <patternFill patternType="solid">
                  <fgColor rgb="FFC6EFCE"/>
                  <bgColor rgb="FFC6EFCE"/>
                </patternFill>
              </fill>
            </x14:dxf>
          </x14:cfRule>
          <xm:sqref>V402:W402</xm:sqref>
        </x14:conditionalFormatting>
        <x14:conditionalFormatting xmlns:xm="http://schemas.microsoft.com/office/excel/2006/main">
          <x14:cfRule type="cellIs" priority="165" operator="equal" id="{008D00E9-0024-436D-94EF-0087008800AE}">
            <xm:f>SUM($B$35:$J$35)</xm:f>
            <x14:dxf>
              <font>
                <color rgb="FF9C0006"/>
              </font>
              <fill>
                <patternFill patternType="solid">
                  <fgColor rgb="FFFFC7CE"/>
                  <bgColor rgb="FFFFC7CE"/>
                </patternFill>
              </fill>
            </x14:dxf>
          </x14:cfRule>
          <xm:sqref>V402:W402</xm:sqref>
        </x14:conditionalFormatting>
        <x14:conditionalFormatting xmlns:xm="http://schemas.microsoft.com/office/excel/2006/main">
          <x14:cfRule type="cellIs" priority="164" operator="equal" id="{00C30081-0034-45ED-AF43-0082009200F5}">
            <xm:f>"Corect"</xm:f>
            <x14:dxf>
              <fill>
                <patternFill patternType="solid">
                  <fgColor rgb="FF00B050"/>
                  <bgColor rgb="FF00B050"/>
                </patternFill>
              </fill>
            </x14:dxf>
          </x14:cfRule>
          <xm:sqref>V402:W402</xm:sqref>
        </x14:conditionalFormatting>
        <x14:conditionalFormatting xmlns:xm="http://schemas.microsoft.com/office/excel/2006/main">
          <x14:cfRule type="cellIs" priority="163" operator="equal" id="{00BE0080-0095-4173-AEAE-0069006600B9}">
            <xm:f>"Suma trebuie să fie 52"</xm:f>
            <x14:dxf>
              <fill>
                <patternFill patternType="solid">
                  <fgColor rgb="FFC00000"/>
                  <bgColor rgb="FFC00000"/>
                </patternFill>
              </fill>
            </x14:dxf>
          </x14:cfRule>
          <xm:sqref>V402:W402</xm:sqref>
        </x14:conditionalFormatting>
        <x14:conditionalFormatting xmlns:xm="http://schemas.microsoft.com/office/excel/2006/main">
          <x14:cfRule type="cellIs" priority="160" operator="equal" id="{004100EB-0067-4F93-9232-00250057009D}">
            <xm:f>"Nu corespunde cu tabelul de opționale"</xm:f>
            <x14:dxf>
              <fill>
                <patternFill patternType="solid">
                  <fgColor indexed="2"/>
                  <bgColor indexed="2"/>
                </patternFill>
              </fill>
            </x14:dxf>
          </x14:cfRule>
          <xm:sqref>V402:W402</xm:sqref>
        </x14:conditionalFormatting>
        <x14:conditionalFormatting xmlns:xm="http://schemas.microsoft.com/office/excel/2006/main">
          <x14:cfRule type="cellIs" priority="148" operator="equal" id="{008C00EA-003B-4996-92D6-0052007200EF}">
            <xm:f>"Trebuie alocate cel puțin 20 de ore pe săptămână"</xm:f>
            <x14:dxf>
              <fill>
                <patternFill patternType="solid">
                  <fgColor indexed="2"/>
                  <bgColor indexed="2"/>
                </patternFill>
              </fill>
            </x14:dxf>
          </x14:cfRule>
          <xm:sqref>V3:V6</xm:sqref>
        </x14:conditionalFormatting>
        <x14:conditionalFormatting xmlns:xm="http://schemas.microsoft.com/office/excel/2006/main">
          <x14:cfRule type="cellIs" priority="50" operator="equal" id="{005A007E-006C-4BA1-9202-00EB006D00CD}">
            <xm:f>"Correct"</xm:f>
            <x14:dxf>
              <fill>
                <patternFill patternType="solid">
                  <fgColor rgb="FF92D050"/>
                  <bgColor rgb="FF92D050"/>
                </patternFill>
              </fill>
            </x14:dxf>
          </x14:cfRule>
          <xm:sqref>V35:W35</xm:sqref>
        </x14:conditionalFormatting>
        <x14:conditionalFormatting xmlns:xm="http://schemas.microsoft.com/office/excel/2006/main">
          <x14:cfRule type="cellIs" priority="42" operator="equal" id="{00190004-00CC-487C-BC17-004C00E700D2}">
            <xm:f>"E bine"</xm:f>
            <x14:dxf>
              <fill>
                <patternFill patternType="solid">
                  <fgColor rgb="FF00B050"/>
                  <bgColor rgb="FF00B050"/>
                </patternFill>
              </fill>
            </x14:dxf>
          </x14:cfRule>
          <xm:sqref>V7</xm:sqref>
        </x14:conditionalFormatting>
        <x14:conditionalFormatting xmlns:xm="http://schemas.microsoft.com/office/excel/2006/main">
          <x14:cfRule type="cellIs" priority="41" operator="equal" id="{007F00F7-00A1-4490-B966-00B500290023}">
            <xm:f>"NU e bine"</xm:f>
            <x14:dxf>
              <fill>
                <patternFill patternType="solid">
                  <fgColor rgb="FFC00000"/>
                  <bgColor rgb="FFC00000"/>
                </patternFill>
              </fill>
            </x14:dxf>
          </x14:cfRule>
          <xm:sqref>V7</xm:sqref>
        </x14:conditionalFormatting>
        <x14:conditionalFormatting xmlns:xm="http://schemas.microsoft.com/office/excel/2006/main">
          <x14:cfRule type="cellIs" priority="40" operator="equal" id="{00520036-00C7-4C84-85D2-00DC00490013}">
            <xm:f>$B$35:$K$35=52</xm:f>
            <x14:dxf>
              <fill>
                <patternFill patternType="solid">
                  <fgColor rgb="FF00B050"/>
                  <bgColor rgb="FF00B050"/>
                </patternFill>
              </fill>
            </x14:dxf>
          </x14:cfRule>
          <xm:sqref>V7</xm:sqref>
        </x14:conditionalFormatting>
        <x14:conditionalFormatting xmlns:xm="http://schemas.microsoft.com/office/excel/2006/main">
          <x14:cfRule type="cellIs" priority="39" operator="equal" id="{005F0030-008A-468D-8BE5-000C00210034}">
            <xm:f>$K$35</xm:f>
            <x14:dxf>
              <fill>
                <patternFill patternType="solid">
                  <fgColor rgb="FF92D050"/>
                  <bgColor rgb="FF92D050"/>
                </patternFill>
              </fill>
            </x14:dxf>
          </x14:cfRule>
          <xm:sqref>V7</xm:sqref>
        </x14:conditionalFormatting>
        <x14:conditionalFormatting xmlns:xm="http://schemas.microsoft.com/office/excel/2006/main">
          <x14:cfRule type="cellIs" priority="38" operator="equal" id="{006B0008-00A9-4048-BA8D-00A5007C0072}">
            <xm:f>52</xm:f>
            <x14:dxf>
              <font>
                <color rgb="FF006100"/>
              </font>
              <fill>
                <patternFill patternType="solid">
                  <fgColor rgb="FFC6EFCE"/>
                  <bgColor rgb="FFC6EFCE"/>
                </patternFill>
              </fill>
            </x14:dxf>
          </x14:cfRule>
          <xm:sqref>V7</xm:sqref>
        </x14:conditionalFormatting>
        <x14:conditionalFormatting xmlns:xm="http://schemas.microsoft.com/office/excel/2006/main">
          <x14:cfRule type="cellIs" priority="37" operator="lessThan" id="{007200E2-0019-4D5E-AD65-002200BD00D2}">
            <xm:f>"(SUM(B28:K28)=52"</xm:f>
            <x14:dxf>
              <font>
                <color rgb="FF006100"/>
              </font>
              <fill>
                <patternFill patternType="solid">
                  <fgColor rgb="FFC6EFCE"/>
                  <bgColor rgb="FFC6EFCE"/>
                </patternFill>
              </fill>
            </x14:dxf>
          </x14:cfRule>
          <xm:sqref>V7</xm:sqref>
        </x14:conditionalFormatting>
        <x14:conditionalFormatting xmlns:xm="http://schemas.microsoft.com/office/excel/2006/main">
          <x14:cfRule type="cellIs" priority="36" operator="equal" id="{00B90039-0052-4585-97EF-001C00BE0063}">
            <xm:f>SUM($B$35:$J$35)</xm:f>
            <x14:dxf>
              <font>
                <color rgb="FF9C0006"/>
              </font>
              <fill>
                <patternFill patternType="solid">
                  <fgColor rgb="FFFFC7CE"/>
                  <bgColor rgb="FFFFC7CE"/>
                </patternFill>
              </fill>
            </x14:dxf>
          </x14:cfRule>
          <xm:sqref>V7</xm:sqref>
        </x14:conditionalFormatting>
        <x14:conditionalFormatting xmlns:xm="http://schemas.microsoft.com/office/excel/2006/main">
          <x14:cfRule type="cellIs" priority="35" operator="equal" id="{0042005F-00BF-4DD0-88B7-008F00460073}">
            <xm:f>"Corect"</xm:f>
            <x14:dxf>
              <fill>
                <patternFill patternType="solid">
                  <fgColor rgb="FF00B050"/>
                  <bgColor rgb="FF00B050"/>
                </patternFill>
              </fill>
            </x14:dxf>
          </x14:cfRule>
          <xm:sqref>V7</xm:sqref>
        </x14:conditionalFormatting>
        <x14:conditionalFormatting xmlns:xm="http://schemas.microsoft.com/office/excel/2006/main">
          <x14:cfRule type="cellIs" priority="34" operator="equal" id="{008100EE-0039-40AE-8CB1-00310005003B}">
            <xm:f>"Suma trebuie să fie 52"</xm:f>
            <x14:dxf>
              <fill>
                <patternFill patternType="solid">
                  <fgColor rgb="FFC00000"/>
                  <bgColor rgb="FFC00000"/>
                </patternFill>
              </fill>
            </x14:dxf>
          </x14:cfRule>
          <xm:sqref>V7</xm:sqref>
        </x14:conditionalFormatting>
        <x14:conditionalFormatting xmlns:xm="http://schemas.microsoft.com/office/excel/2006/main">
          <x14:cfRule type="cellIs" priority="33" operator="equal" id="{008D00C7-00C5-4D2A-B5C7-00E3001000F6}">
            <xm:f>"Corect"</xm:f>
            <x14:dxf>
              <fill>
                <patternFill patternType="solid">
                  <fgColor rgb="FF92D050"/>
                  <bgColor rgb="FF92D050"/>
                </patternFill>
              </fill>
            </x14:dxf>
          </x14:cfRule>
          <xm:sqref>V7</xm:sqref>
        </x14:conditionalFormatting>
        <x14:conditionalFormatting xmlns:xm="http://schemas.microsoft.com/office/excel/2006/main">
          <x14:cfRule type="cellIs" priority="32" operator="equal" id="{00A800C3-00AE-4835-B16C-007400E30084}">
            <xm:f>"Suma trebuie să fie 52"</xm:f>
            <x14:dxf>
              <fill>
                <patternFill patternType="solid">
                  <fgColor indexed="2"/>
                  <bgColor indexed="2"/>
                </patternFill>
              </fill>
            </x14:dxf>
          </x14:cfRule>
          <xm:sqref>V7</xm:sqref>
        </x14:conditionalFormatting>
        <x14:conditionalFormatting xmlns:xm="http://schemas.microsoft.com/office/excel/2006/main">
          <x14:cfRule type="cellIs" priority="31" operator="equal" id="{004C0007-0007-4711-B24A-00A8005200F4}">
            <xm:f>"Trebuie alocate cel puțin 20 de ore pe săptămână"</xm:f>
            <x14:dxf>
              <fill>
                <patternFill patternType="solid">
                  <fgColor indexed="2"/>
                  <bgColor indexed="2"/>
                </patternFill>
              </fill>
            </x14:dxf>
          </x14:cfRule>
          <xm:sqref>V7</xm:sqref>
        </x14:conditionalFormatting>
        <x14:conditionalFormatting xmlns:xm="http://schemas.microsoft.com/office/excel/2006/main">
          <x14:cfRule type="cellIs" priority="18" operator="equal" id="{0067003C-00BD-4771-9928-00CF0038000C}">
            <xm:f>"E bine"</xm:f>
            <x14:dxf>
              <fill>
                <patternFill patternType="solid">
                  <fgColor rgb="FF00B050"/>
                  <bgColor rgb="FF00B050"/>
                </patternFill>
              </fill>
            </x14:dxf>
          </x14:cfRule>
          <xm:sqref>V8</xm:sqref>
        </x14:conditionalFormatting>
        <x14:conditionalFormatting xmlns:xm="http://schemas.microsoft.com/office/excel/2006/main">
          <x14:cfRule type="cellIs" priority="17" operator="equal" id="{00690085-0083-48E5-B666-00BC001F00CE}">
            <xm:f>"NU e bine"</xm:f>
            <x14:dxf>
              <fill>
                <patternFill patternType="solid">
                  <fgColor rgb="FFC00000"/>
                  <bgColor rgb="FFC00000"/>
                </patternFill>
              </fill>
            </x14:dxf>
          </x14:cfRule>
          <xm:sqref>V8</xm:sqref>
        </x14:conditionalFormatting>
        <x14:conditionalFormatting xmlns:xm="http://schemas.microsoft.com/office/excel/2006/main">
          <x14:cfRule type="cellIs" priority="16" operator="equal" id="{009B0043-0035-46A7-9E42-007200F90066}">
            <xm:f>$B$35:$K$35=52</xm:f>
            <x14:dxf>
              <fill>
                <patternFill patternType="solid">
                  <fgColor rgb="FF00B050"/>
                  <bgColor rgb="FF00B050"/>
                </patternFill>
              </fill>
            </x14:dxf>
          </x14:cfRule>
          <xm:sqref>V8</xm:sqref>
        </x14:conditionalFormatting>
        <x14:conditionalFormatting xmlns:xm="http://schemas.microsoft.com/office/excel/2006/main">
          <x14:cfRule type="cellIs" priority="15" operator="equal" id="{00FF00E4-0067-46F3-A63C-006000EB0087}">
            <xm:f>$K$35</xm:f>
            <x14:dxf>
              <fill>
                <patternFill patternType="solid">
                  <fgColor rgb="FF92D050"/>
                  <bgColor rgb="FF92D050"/>
                </patternFill>
              </fill>
            </x14:dxf>
          </x14:cfRule>
          <xm:sqref>V8</xm:sqref>
        </x14:conditionalFormatting>
        <x14:conditionalFormatting xmlns:xm="http://schemas.microsoft.com/office/excel/2006/main">
          <x14:cfRule type="cellIs" priority="14" operator="equal" id="{003F0077-00F6-4E71-8163-00BA00B3009F}">
            <xm:f>52</xm:f>
            <x14:dxf>
              <font>
                <color rgb="FF006100"/>
              </font>
              <fill>
                <patternFill patternType="solid">
                  <fgColor rgb="FFC6EFCE"/>
                  <bgColor rgb="FFC6EFCE"/>
                </patternFill>
              </fill>
            </x14:dxf>
          </x14:cfRule>
          <xm:sqref>V8</xm:sqref>
        </x14:conditionalFormatting>
        <x14:conditionalFormatting xmlns:xm="http://schemas.microsoft.com/office/excel/2006/main">
          <x14:cfRule type="cellIs" priority="13" operator="lessThan" id="{001E0064-00BC-46B7-A6F4-003700340016}">
            <xm:f>"(SUM(B28:K28)=52"</xm:f>
            <x14:dxf>
              <font>
                <color rgb="FF006100"/>
              </font>
              <fill>
                <patternFill patternType="solid">
                  <fgColor rgb="FFC6EFCE"/>
                  <bgColor rgb="FFC6EFCE"/>
                </patternFill>
              </fill>
            </x14:dxf>
          </x14:cfRule>
          <xm:sqref>V8</xm:sqref>
        </x14:conditionalFormatting>
        <x14:conditionalFormatting xmlns:xm="http://schemas.microsoft.com/office/excel/2006/main">
          <x14:cfRule type="cellIs" priority="12" operator="equal" id="{009300F8-00FD-410C-92BE-00B900D600B5}">
            <xm:f>SUM($B$35:$J$35)</xm:f>
            <x14:dxf>
              <font>
                <color rgb="FF9C0006"/>
              </font>
              <fill>
                <patternFill patternType="solid">
                  <fgColor rgb="FFFFC7CE"/>
                  <bgColor rgb="FFFFC7CE"/>
                </patternFill>
              </fill>
            </x14:dxf>
          </x14:cfRule>
          <xm:sqref>V8</xm:sqref>
        </x14:conditionalFormatting>
        <x14:conditionalFormatting xmlns:xm="http://schemas.microsoft.com/office/excel/2006/main">
          <x14:cfRule type="cellIs" priority="11" operator="equal" id="{005E00DB-0010-42BF-BA69-002C005800E8}">
            <xm:f>"Corect"</xm:f>
            <x14:dxf>
              <fill>
                <patternFill patternType="solid">
                  <fgColor rgb="FF00B050"/>
                  <bgColor rgb="FF00B050"/>
                </patternFill>
              </fill>
            </x14:dxf>
          </x14:cfRule>
          <xm:sqref>V8</xm:sqref>
        </x14:conditionalFormatting>
        <x14:conditionalFormatting xmlns:xm="http://schemas.microsoft.com/office/excel/2006/main">
          <x14:cfRule type="cellIs" priority="10" operator="equal" id="{00A20074-00E6-438C-82A3-006E009500C4}">
            <xm:f>"Suma trebuie să fie 52"</xm:f>
            <x14:dxf>
              <fill>
                <patternFill patternType="solid">
                  <fgColor rgb="FFC00000"/>
                  <bgColor rgb="FFC00000"/>
                </patternFill>
              </fill>
            </x14:dxf>
          </x14:cfRule>
          <xm:sqref>V8</xm:sqref>
        </x14:conditionalFormatting>
        <x14:conditionalFormatting xmlns:xm="http://schemas.microsoft.com/office/excel/2006/main">
          <x14:cfRule type="cellIs" priority="9" operator="equal" id="{001C00EF-0001-4167-9422-009D00AB001A}">
            <xm:f>"Corect"</xm:f>
            <x14:dxf>
              <fill>
                <patternFill patternType="solid">
                  <fgColor rgb="FF92D050"/>
                  <bgColor rgb="FF92D050"/>
                </patternFill>
              </fill>
            </x14:dxf>
          </x14:cfRule>
          <xm:sqref>V8</xm:sqref>
        </x14:conditionalFormatting>
        <x14:conditionalFormatting xmlns:xm="http://schemas.microsoft.com/office/excel/2006/main">
          <x14:cfRule type="cellIs" priority="8" operator="equal" id="{008E0077-0072-4AA6-9026-007900A900D7}">
            <xm:f>"Suma trebuie să fie 52"</xm:f>
            <x14:dxf>
              <fill>
                <patternFill patternType="solid">
                  <fgColor indexed="2"/>
                  <bgColor indexed="2"/>
                </patternFill>
              </fill>
            </x14:dxf>
          </x14:cfRule>
          <xm:sqref>V8</xm:sqref>
        </x14:conditionalFormatting>
        <x14:conditionalFormatting xmlns:xm="http://schemas.microsoft.com/office/excel/2006/main">
          <x14:cfRule type="cellIs" priority="7" operator="equal" id="{007700E8-0045-42B3-A6AE-006A00A300CA}">
            <xm:f>"Trebuie alocate cel puțin 20 de ore pe săptămână"</xm:f>
            <x14:dxf>
              <fill>
                <patternFill patternType="solid">
                  <fgColor indexed="2"/>
                  <bgColor indexed="2"/>
                </patternFill>
              </fill>
            </x14:dxf>
          </x14:cfRule>
          <xm:sqref>V8</xm:sqref>
        </x14:conditionalFormatting>
        <x14:conditionalFormatting xmlns:xm="http://schemas.microsoft.com/office/excel/2006/main">
          <x14:cfRule type="cellIs" priority="6" operator="equal" id="{00570008-0020-443D-AF33-00AC005700DA}">
            <xm:f>"Corect"</xm:f>
            <x14:dxf>
              <fill>
                <patternFill patternType="solid">
                  <fgColor rgb="FF00B050"/>
                  <bgColor rgb="FF00B050"/>
                </patternFill>
              </fill>
            </x14:dxf>
          </x14:cfRule>
          <xm:sqref>V395</xm:sqref>
        </x14:conditionalFormatting>
        <x14:conditionalFormatting xmlns:xm="http://schemas.microsoft.com/office/excel/2006/main">
          <x14:cfRule type="cellIs" priority="5" operator="equal" id="{007E004F-0018-47A6-BA99-002800A500CB}">
            <xm:f>"Ați pierdut unele discipline"</xm:f>
            <x14:dxf>
              <fill>
                <patternFill patternType="solid">
                  <fgColor indexed="2"/>
                  <bgColor indexed="2"/>
                </patternFill>
              </fill>
            </x14:dxf>
          </x14:cfRule>
          <xm:sqref>V395</xm:sqref>
        </x14:conditionalFormatting>
        <x14:conditionalFormatting xmlns:xm="http://schemas.microsoft.com/office/excel/2006/main">
          <x14:cfRule type="cellIs" priority="4" operator="equal" id="{000500F5-00D8-4C3A-8EEB-006100C800C1}">
            <xm:f>"Ați dublat unele discipline"</xm:f>
            <x14:dxf>
              <fill>
                <patternFill patternType="solid">
                  <fgColor indexed="2"/>
                  <bgColor indexed="2"/>
                </patternFill>
              </fill>
            </x14:dxf>
          </x14:cfRule>
          <xm:sqref>V395</xm:sqref>
        </x14:conditionalFormatting>
        <x14:conditionalFormatting xmlns:xm="http://schemas.microsoft.com/office/excel/2006/main">
          <x14:cfRule type="cellIs" priority="3" operator="equal" id="{007F00A6-0077-4EA4-ADD8-008F005F007B}">
            <xm:f>"Corect"</xm:f>
            <x14:dxf>
              <fill>
                <patternFill patternType="solid">
                  <fgColor rgb="FF00B050"/>
                  <bgColor rgb="FF00B050"/>
                </patternFill>
              </fill>
            </x14:dxf>
          </x14:cfRule>
          <xm:sqref>V394</xm:sqref>
        </x14:conditionalFormatting>
        <x14:conditionalFormatting xmlns:xm="http://schemas.microsoft.com/office/excel/2006/main">
          <x14:cfRule type="cellIs" priority="2" operator="equal" id="{003F0062-00EE-4573-85A2-00E5005300CE}">
            <xm:f>"Ați pierdut unele discipline"</xm:f>
            <x14:dxf>
              <fill>
                <patternFill patternType="solid">
                  <fgColor indexed="2"/>
                  <bgColor indexed="2"/>
                </patternFill>
              </fill>
            </x14:dxf>
          </x14:cfRule>
          <xm:sqref>V394</xm:sqref>
        </x14:conditionalFormatting>
        <x14:conditionalFormatting xmlns:xm="http://schemas.microsoft.com/office/excel/2006/main">
          <x14:cfRule type="cellIs" priority="1" operator="equal" id="{006400B8-00C0-49A3-8A68-0071008B0093}">
            <xm:f>"Ați dublat unele discipline"</xm:f>
            <x14:dxf>
              <fill>
                <patternFill patternType="solid">
                  <fgColor indexed="2"/>
                  <bgColor indexed="2"/>
                </patternFill>
              </fill>
            </x14:dxf>
          </x14:cfRule>
          <xm:sqref>V394</xm:sqref>
        </x14:conditionalFormatting>
      </x14:conditionalFormattings>
    </ext>
    <ext xmlns:x14="http://schemas.microsoft.com/office/spreadsheetml/2009/9/main" uri="{CCE6A557-97BC-4b89-ADB6-D9C93CAAB3DF}">
      <x14:dataValidations xmlns:xm="http://schemas.microsoft.com/office/excel/2006/main" count="9" disablePrompts="0">
        <x14:dataValidation xr:uid="{006D00C8-00C0-40F2-8656-00CB00190089}" type="list" allowBlank="1" errorStyle="stop" imeMode="noControl" operator="between" showDropDown="0" showErrorMessage="1" showInputMessage="1">
          <x14:formula1>
            <xm:f>$S$45</xm:f>
          </x14:formula1>
          <xm:sqref>S420 S427:S428 S440:S442 S435:S437 S422 S432</xm:sqref>
        </x14:dataValidation>
        <x14:dataValidation xr:uid="{009D0043-0043-40CF-8E41-009C00570020}" type="list" allowBlank="1" errorStyle="stop" imeMode="noControl" operator="between" showDropDown="0" showErrorMessage="1" showInputMessage="1">
          <x14:formula1>
            <xm:f>$R$45</xm:f>
          </x14:formula1>
          <xm:sqref>R440:R442 R427:R428 R432 R420 R422 R435:R437</xm:sqref>
        </x14:dataValidation>
        <x14:dataValidation xr:uid="{00AA0048-000B-4C17-B993-00A900290096}" type="list" allowBlank="1" errorStyle="stop" imeMode="noControl" operator="between" showDropDown="0" showErrorMessage="1" showInputMessage="1">
          <x14:formula1>
            <xm:f>$T$45</xm:f>
          </x14:formula1>
          <xm:sqref>T427:T428 T440:T442 T422 T432 T420 T435:T437</xm:sqref>
        </x14:dataValidation>
        <x14:dataValidation xr:uid="{0003009D-009C-4B7A-B083-00E400BA0096}" type="list" allowBlank="1" errorStyle="stop" imeMode="noControl" operator="between" showDropDown="0" showErrorMessage="1" showInputMessage="1">
          <x14:formula1>
            <xm:f>$B$44:$B$235</xm:f>
          </x14:formula1>
          <xm:sqref>B276:I285 B385:I385 B340:I342 B388:I388 B288:I289 B244:I252 B255:I256 B313:I337</xm:sqref>
        </x14:dataValidation>
        <x14:dataValidation xr:uid="{00490015-008F-4029-95CC-00C7006800B6}" type="list" allowBlank="1" errorStyle="stop" imeMode="noControl" operator="between" showDropDown="0" showErrorMessage="1" showInputMessage="1">
          <x14:formula1>
            <xm:f>$B$42:$B$235</xm:f>
          </x14:formula1>
          <xm:sqref>B243:I243 B381:I384 B312:I312 B275:I275</xm:sqref>
        </x14:dataValidation>
        <x14:dataValidation xr:uid="{008B0053-0051-44F5-98EB-000D00B200E7}" type="list" allowBlank="1" errorStyle="stop" imeMode="noControl" operator="between" showDropDown="0" showErrorMessage="1" showInputMessage="1">
          <x14:formula1>
            <xm:f>"DF, DD, DS, DC"</xm:f>
          </x14:formula1>
          <xm:sqref>U202:U203 U62:U72 U80:U89 U46:U55 U156:U158 U160:U162 U164:U166 U135:U142 U174:U177 U179:U182 U99:U109 U118:U127 U168:U172</xm:sqref>
        </x14:dataValidation>
        <x14:dataValidation xr:uid="{009E003B-00DD-4308-8782-009400FC007A}" type="list" allowBlank="1" errorStyle="stop" imeMode="noControl" operator="between" showDropDown="0" showErrorMessage="1" showInputMessage="1">
          <x14:formula1>
            <xm:f>"E"</xm:f>
          </x14:formula1>
          <xm:sqref>R202:R203 R62:R72 R80:R89 R46:R55 R156:R158 R160:R162 R164:R166 R135:R142 R174:R177 R179:R182 R99:R109 R118:R127 R168:R172</xm:sqref>
        </x14:dataValidation>
        <x14:dataValidation xr:uid="{00720015-0075-4ABC-8DA6-00D800200097}" type="list" allowBlank="1" errorStyle="stop" imeMode="noControl" operator="between" showDropDown="0" showErrorMessage="1" showInputMessage="1">
          <x14:formula1>
            <xm:f>"C"</xm:f>
          </x14:formula1>
          <xm:sqref>S202:S203 S62:S72 S80:S89 S46:S55 S156:S158 S160:S162 S164:S166 S135:S142 S174:S177 S179:S182 S99:S109 S118:S127 S168:S172</xm:sqref>
        </x14:dataValidation>
        <x14:dataValidation xr:uid="{00520050-0030-486B-8631-001A00DC00DE}" type="list" allowBlank="1" errorStyle="stop" imeMode="noControl" operator="between" showDropDown="0" showErrorMessage="1" showInputMessage="1">
          <x14:formula1>
            <xm:f>"VP"</xm:f>
          </x14:formula1>
          <xm:sqref>T202:T203 T62:T72 T80:T89 T46:T55 T156:T158 T160:T162 T164:T166 T135:T142 T174:T177 T179:T182 T99:T109 T118:T127 T168:T172</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Views>
    <sheetView workbookViewId="0" zoomScale="100">
      <selection activeCell="E26" activeCellId="0" sqref="E26"/>
    </sheetView>
  </sheetViews>
  <sheetFormatPr defaultRowHeight="14.25"/>
  <sheetData>
    <row r="1">
      <c r="A1" s="256" t="s">
        <v>293</v>
      </c>
      <c r="B1" s="256"/>
      <c r="C1" s="256"/>
      <c r="D1" s="256"/>
      <c r="E1" s="256"/>
      <c r="F1" s="256"/>
      <c r="G1" s="256"/>
      <c r="H1" s="256"/>
      <c r="I1" s="256"/>
      <c r="J1" s="256"/>
      <c r="K1" s="256"/>
      <c r="L1" s="256"/>
      <c r="M1" s="256"/>
      <c r="N1" s="256"/>
    </row>
    <row r="3" ht="15" customHeight="1">
      <c r="A3" s="257" t="s">
        <v>294</v>
      </c>
      <c r="B3" s="257"/>
      <c r="C3" s="257"/>
      <c r="D3" s="257"/>
      <c r="E3" s="257"/>
      <c r="F3" s="257"/>
      <c r="G3" s="257"/>
      <c r="H3" s="257"/>
      <c r="I3" s="257"/>
      <c r="J3" s="257"/>
      <c r="K3" s="257"/>
      <c r="L3" s="257"/>
      <c r="M3" s="258"/>
      <c r="N3" s="258"/>
    </row>
    <row r="4" ht="15" customHeight="1">
      <c r="A4" s="259" t="s">
        <v>295</v>
      </c>
      <c r="B4" s="260"/>
      <c r="C4" s="260"/>
      <c r="D4" s="260"/>
      <c r="E4" s="260"/>
      <c r="F4" s="260"/>
      <c r="G4" s="260"/>
      <c r="H4" s="260"/>
      <c r="I4" s="260"/>
      <c r="J4" s="260"/>
      <c r="K4" s="260"/>
      <c r="L4" s="260"/>
      <c r="M4" s="261" t="s">
        <v>296</v>
      </c>
      <c r="N4" s="261"/>
    </row>
    <row r="5" ht="15" customHeight="1">
      <c r="A5" s="262"/>
      <c r="B5" s="263"/>
      <c r="C5" s="263"/>
      <c r="D5" s="263"/>
      <c r="E5" s="263"/>
      <c r="F5" s="263"/>
      <c r="G5" s="263"/>
      <c r="H5" s="263"/>
      <c r="I5" s="263"/>
      <c r="J5" s="263"/>
      <c r="K5" s="263"/>
      <c r="L5" s="263"/>
      <c r="M5" s="261"/>
      <c r="N5" s="261"/>
    </row>
    <row r="6">
      <c r="A6" s="264" t="s">
        <v>297</v>
      </c>
      <c r="B6" s="265"/>
      <c r="C6" s="265"/>
      <c r="D6" s="265"/>
      <c r="E6" s="265"/>
      <c r="F6" s="265"/>
      <c r="G6" s="265"/>
      <c r="H6" s="265"/>
      <c r="I6" s="265"/>
      <c r="J6" s="265"/>
      <c r="K6" s="265"/>
      <c r="L6" s="266"/>
      <c r="M6" s="258"/>
      <c r="N6" s="258"/>
    </row>
    <row r="7">
      <c r="A7" s="267"/>
      <c r="B7" s="268"/>
      <c r="C7" s="268"/>
      <c r="D7" s="268"/>
      <c r="E7" s="268"/>
      <c r="F7" s="268"/>
      <c r="G7" s="268"/>
      <c r="H7" s="268"/>
      <c r="I7" s="268"/>
      <c r="J7" s="268"/>
      <c r="K7" s="268"/>
      <c r="L7" s="269"/>
      <c r="M7" s="258"/>
      <c r="N7" s="258"/>
    </row>
    <row r="8">
      <c r="A8" s="264" t="s">
        <v>298</v>
      </c>
      <c r="B8" s="265"/>
      <c r="C8" s="265"/>
      <c r="D8" s="265"/>
      <c r="E8" s="265"/>
      <c r="F8" s="265"/>
      <c r="G8" s="265"/>
      <c r="H8" s="265"/>
      <c r="I8" s="265"/>
      <c r="J8" s="265"/>
      <c r="K8" s="265"/>
      <c r="L8" s="266"/>
      <c r="M8" s="258"/>
      <c r="N8" s="258"/>
    </row>
    <row r="9">
      <c r="A9" s="267"/>
      <c r="B9" s="268"/>
      <c r="C9" s="268"/>
      <c r="D9" s="268"/>
      <c r="E9" s="268"/>
      <c r="F9" s="268"/>
      <c r="G9" s="268"/>
      <c r="H9" s="268"/>
      <c r="I9" s="268"/>
      <c r="J9" s="268"/>
      <c r="K9" s="268"/>
      <c r="L9" s="269"/>
      <c r="M9" s="258"/>
      <c r="N9" s="258"/>
    </row>
    <row r="10">
      <c r="A10" s="264" t="s">
        <v>299</v>
      </c>
      <c r="B10" s="265"/>
      <c r="C10" s="265"/>
      <c r="D10" s="265"/>
      <c r="E10" s="265"/>
      <c r="F10" s="265"/>
      <c r="G10" s="265"/>
      <c r="H10" s="265"/>
      <c r="I10" s="265"/>
      <c r="J10" s="265"/>
      <c r="K10" s="265"/>
      <c r="L10" s="266"/>
      <c r="M10" s="258"/>
      <c r="N10" s="258"/>
    </row>
    <row r="11">
      <c r="A11" s="270"/>
      <c r="B11" s="271"/>
      <c r="C11" s="271"/>
      <c r="D11" s="271"/>
      <c r="E11" s="271"/>
      <c r="F11" s="271"/>
      <c r="G11" s="271"/>
      <c r="H11" s="271"/>
      <c r="I11" s="271"/>
      <c r="J11" s="271"/>
      <c r="K11" s="271"/>
      <c r="L11" s="272"/>
      <c r="M11" s="258"/>
      <c r="N11" s="258"/>
    </row>
    <row r="13" ht="15" customHeight="1">
      <c r="A13" s="257" t="s">
        <v>300</v>
      </c>
      <c r="B13" s="257"/>
      <c r="C13" s="257"/>
      <c r="D13" s="257"/>
      <c r="E13" s="257"/>
      <c r="F13" s="257"/>
      <c r="G13" s="257"/>
      <c r="H13" s="257"/>
      <c r="I13" s="257"/>
      <c r="J13" s="257"/>
      <c r="K13" s="257"/>
      <c r="L13" s="257"/>
      <c r="M13" s="273"/>
      <c r="N13" s="274"/>
    </row>
    <row r="14">
      <c r="A14" s="259" t="s">
        <v>301</v>
      </c>
      <c r="B14" s="260"/>
      <c r="C14" s="260"/>
      <c r="D14" s="260"/>
      <c r="E14" s="260"/>
      <c r="F14" s="260"/>
      <c r="G14" s="260"/>
      <c r="H14" s="260"/>
      <c r="I14" s="260"/>
      <c r="J14" s="260"/>
      <c r="K14" s="260"/>
      <c r="L14" s="260"/>
      <c r="M14" s="261" t="s">
        <v>296</v>
      </c>
      <c r="N14" s="261"/>
    </row>
    <row r="15">
      <c r="A15" s="262"/>
      <c r="B15" s="263"/>
      <c r="C15" s="263"/>
      <c r="D15" s="263"/>
      <c r="E15" s="263"/>
      <c r="F15" s="263"/>
      <c r="G15" s="263"/>
      <c r="H15" s="263"/>
      <c r="I15" s="263"/>
      <c r="J15" s="263"/>
      <c r="K15" s="263"/>
      <c r="L15" s="263"/>
      <c r="M15" s="261"/>
      <c r="N15" s="261"/>
    </row>
    <row r="16">
      <c r="A16" s="264" t="s">
        <v>302</v>
      </c>
      <c r="B16" s="265"/>
      <c r="C16" s="265"/>
      <c r="D16" s="265"/>
      <c r="E16" s="265"/>
      <c r="F16" s="265"/>
      <c r="G16" s="265"/>
      <c r="H16" s="265"/>
      <c r="I16" s="265"/>
      <c r="J16" s="265"/>
      <c r="K16" s="265"/>
      <c r="L16" s="266"/>
      <c r="M16" s="275"/>
      <c r="N16" s="276"/>
    </row>
    <row r="17" ht="15" customHeight="1">
      <c r="A17" s="270"/>
      <c r="B17" s="271"/>
      <c r="C17" s="271"/>
      <c r="D17" s="271"/>
      <c r="E17" s="271"/>
      <c r="F17" s="271"/>
      <c r="G17" s="271"/>
      <c r="H17" s="271"/>
      <c r="I17" s="271"/>
      <c r="J17" s="271"/>
      <c r="K17" s="271"/>
      <c r="L17" s="272"/>
      <c r="M17" s="277"/>
      <c r="N17" s="278"/>
    </row>
    <row r="18">
      <c r="A18" s="268"/>
      <c r="B18" s="268"/>
      <c r="C18" s="268"/>
      <c r="D18" s="268"/>
      <c r="E18" s="268"/>
      <c r="F18" s="268"/>
      <c r="G18" s="268"/>
      <c r="H18" s="268"/>
      <c r="I18" s="268"/>
      <c r="J18" s="268"/>
      <c r="K18" s="268"/>
      <c r="L18" s="268"/>
      <c r="M18" s="279"/>
      <c r="N18" s="279"/>
    </row>
    <row r="19">
      <c r="A19" s="280" t="s">
        <v>303</v>
      </c>
      <c r="B19" s="281"/>
      <c r="C19" s="281"/>
      <c r="D19" s="281"/>
      <c r="E19" s="281"/>
      <c r="F19" s="281"/>
      <c r="G19" s="281"/>
      <c r="H19" s="281"/>
      <c r="I19" s="281"/>
      <c r="J19" s="281"/>
      <c r="K19" s="281"/>
      <c r="L19" s="281"/>
      <c r="M19" s="281"/>
      <c r="N19" s="282"/>
    </row>
    <row r="20" ht="15" customHeight="1">
      <c r="A20" s="283" t="s">
        <v>304</v>
      </c>
      <c r="B20" s="284"/>
      <c r="C20" s="284"/>
      <c r="D20" s="284"/>
      <c r="E20" s="284"/>
      <c r="F20" s="284"/>
      <c r="G20" s="284"/>
      <c r="H20" s="284"/>
      <c r="I20" s="284"/>
      <c r="J20" s="284"/>
      <c r="K20" s="284"/>
      <c r="L20" s="284"/>
      <c r="M20" s="284"/>
      <c r="N20" s="285"/>
    </row>
    <row r="21">
      <c r="A21" s="283" t="s">
        <v>305</v>
      </c>
      <c r="B21" s="284"/>
      <c r="C21" s="284"/>
      <c r="D21" s="284"/>
      <c r="E21" s="284"/>
      <c r="F21" s="284"/>
      <c r="G21" s="284"/>
      <c r="H21" s="284"/>
      <c r="I21" s="284"/>
      <c r="J21" s="284"/>
      <c r="K21" s="284"/>
      <c r="L21" s="284"/>
      <c r="M21" s="284"/>
      <c r="N21" s="285"/>
    </row>
    <row r="22">
      <c r="A22" s="283" t="s">
        <v>306</v>
      </c>
      <c r="B22" s="284"/>
      <c r="C22" s="284"/>
      <c r="D22" s="284"/>
      <c r="E22" s="284"/>
      <c r="F22" s="284"/>
      <c r="G22" s="284"/>
      <c r="H22" s="284"/>
      <c r="I22" s="284"/>
      <c r="J22" s="284"/>
      <c r="K22" s="284"/>
      <c r="L22" s="284"/>
      <c r="M22" s="284"/>
      <c r="N22" s="285"/>
    </row>
  </sheetData>
  <mergeCells count="21">
    <mergeCell ref="A1:N1"/>
    <mergeCell ref="A3:L3"/>
    <mergeCell ref="M3:N3"/>
    <mergeCell ref="A4:L5"/>
    <mergeCell ref="M4:N5"/>
    <mergeCell ref="A6:L7"/>
    <mergeCell ref="M6:N7"/>
    <mergeCell ref="A8:L9"/>
    <mergeCell ref="M8:N9"/>
    <mergeCell ref="A10:L11"/>
    <mergeCell ref="M10:N11"/>
    <mergeCell ref="A13:L13"/>
    <mergeCell ref="M13:N13"/>
    <mergeCell ref="A14:L15"/>
    <mergeCell ref="M14:N15"/>
    <mergeCell ref="A16:L17"/>
    <mergeCell ref="M16:N17"/>
    <mergeCell ref="A19:N19"/>
    <mergeCell ref="A20:N20"/>
    <mergeCell ref="A21:N21"/>
    <mergeCell ref="A22:N22"/>
  </mergeCells>
  <printOptions headings="0" gridLines="0"/>
  <pageMargins left="0.70866141732283472" right="0.70866141732283472" top="0.74803149606299213" bottom="0.74803149606299213" header="0.31496062992125984" footer="0.31496062992125984"/>
  <pageSetup blackAndWhite="0" cellComments="none" copies="1" draft="0" errors="displayed" firstPageNumber="-1" fitToHeight="1" fitToWidth="1" horizontalDpi="0" orientation="landscape" pageOrder="downThenOver" paperSize="9" scale="100" useFirstPageNumber="0" usePrinterDefaults="1" verticalDpi="0"/>
  <headerFooter>
    <oddFooter>&amp;LDECAN,
Prof. univ. dr. Liviu MALIȚA&amp;RDIRECTOR DE DEPARTAMENT,
Lect. univ. dr. Răzvan MUREȘAN</oddFooter>
  </headerFooter>
  <drawing r:id="rId1"/>
</worksheet>
</file>

<file path=docProps/app.xml><?xml version="1.0" encoding="utf-8"?>
<Properties xmlns="http://schemas.openxmlformats.org/officeDocument/2006/extended-properties" xmlns:vt="http://schemas.openxmlformats.org/officeDocument/2006/docPropsVTypes">
  <Application>ONLYOFFICE/6.4.2.6</Application>
  <DocSecurity>0</DocSecurity>
  <HyperlinksChanged>false</HyperlinksChanged>
  <LinksUpToDate>false</LinksUpToDate>
  <ScaleCrop>false</ScaleCrop>
  <SharedDoc>false</SharedDoc>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Gelu</dc:creator>
  <cp:revision>2</cp:revision>
  <dcterms:created xsi:type="dcterms:W3CDTF">2013-06-27T08:19:59Z</dcterms:created>
  <dcterms:modified xsi:type="dcterms:W3CDTF">2022-03-31T06:46:39Z</dcterms:modified>
</cp:coreProperties>
</file>