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niela\Desktop\ADMITERE 2019\planuri de invatamant\teatru\"/>
    </mc:Choice>
  </mc:AlternateContent>
  <bookViews>
    <workbookView xWindow="0" yWindow="0" windowWidth="28800" windowHeight="1233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U75" i="1" l="1"/>
  <c r="Y3" i="1"/>
  <c r="S143" i="1" l="1"/>
  <c r="R143" i="1"/>
  <c r="U6" i="1" l="1"/>
  <c r="U5" i="1"/>
  <c r="U4" i="1"/>
  <c r="U3" i="1"/>
  <c r="T82" i="1" l="1"/>
  <c r="T72" i="1"/>
  <c r="T53" i="1"/>
  <c r="T43" i="1"/>
  <c r="M164" i="1" l="1"/>
  <c r="L164" i="1"/>
  <c r="K164" i="1"/>
  <c r="S163" i="1"/>
  <c r="R163" i="1"/>
  <c r="Q163" i="1"/>
  <c r="M163" i="1"/>
  <c r="L163" i="1"/>
  <c r="K163" i="1"/>
  <c r="J163" i="1"/>
  <c r="P160" i="1"/>
  <c r="N160" i="1"/>
  <c r="P159" i="1"/>
  <c r="N159" i="1"/>
  <c r="P157" i="1"/>
  <c r="N157" i="1"/>
  <c r="P156" i="1"/>
  <c r="N156" i="1"/>
  <c r="P154" i="1"/>
  <c r="N154" i="1"/>
  <c r="P153" i="1"/>
  <c r="N153" i="1"/>
  <c r="K165" i="1" l="1"/>
  <c r="O154" i="1"/>
  <c r="O157" i="1"/>
  <c r="O153" i="1"/>
  <c r="O156" i="1"/>
  <c r="O159" i="1"/>
  <c r="P163" i="1"/>
  <c r="O160" i="1"/>
  <c r="N163" i="1"/>
  <c r="N164" i="1"/>
  <c r="P164" i="1"/>
  <c r="O163" i="1" l="1"/>
  <c r="O164" i="1"/>
  <c r="N165" i="1" s="1"/>
  <c r="U29" i="1"/>
  <c r="U28" i="1"/>
  <c r="S133" i="1" l="1"/>
  <c r="R133" i="1"/>
  <c r="Q133" i="1"/>
  <c r="M133" i="1"/>
  <c r="L133" i="1"/>
  <c r="K133" i="1"/>
  <c r="J133" i="1"/>
  <c r="A133" i="1"/>
  <c r="S118" i="1" l="1"/>
  <c r="R118" i="1"/>
  <c r="Q118" i="1"/>
  <c r="M118" i="1"/>
  <c r="L118" i="1"/>
  <c r="K118" i="1"/>
  <c r="J118" i="1"/>
  <c r="A118" i="1"/>
  <c r="S117" i="1"/>
  <c r="R117" i="1"/>
  <c r="Q117" i="1"/>
  <c r="M117" i="1"/>
  <c r="L117" i="1"/>
  <c r="K117" i="1"/>
  <c r="J117" i="1"/>
  <c r="A117" i="1"/>
  <c r="S116" i="1"/>
  <c r="R116" i="1"/>
  <c r="Q116" i="1"/>
  <c r="M116" i="1"/>
  <c r="L116" i="1"/>
  <c r="K116" i="1"/>
  <c r="J116" i="1"/>
  <c r="A116" i="1"/>
  <c r="S115" i="1"/>
  <c r="R115" i="1"/>
  <c r="Q115" i="1"/>
  <c r="M115" i="1"/>
  <c r="L115" i="1"/>
  <c r="K115" i="1"/>
  <c r="J115" i="1"/>
  <c r="A115" i="1"/>
  <c r="M100" i="1"/>
  <c r="L100" i="1"/>
  <c r="K100" i="1"/>
  <c r="P98" i="1"/>
  <c r="P97" i="1"/>
  <c r="P81" i="1"/>
  <c r="P80" i="1"/>
  <c r="P133" i="1" s="1"/>
  <c r="P79" i="1"/>
  <c r="P78" i="1"/>
  <c r="P77" i="1"/>
  <c r="S99" i="1" l="1"/>
  <c r="R99" i="1"/>
  <c r="Q99" i="1"/>
  <c r="M99" i="1"/>
  <c r="L99" i="1"/>
  <c r="K99" i="1"/>
  <c r="J99" i="1"/>
  <c r="N98" i="1"/>
  <c r="P95" i="1"/>
  <c r="N95" i="1"/>
  <c r="P92" i="1"/>
  <c r="N92" i="1"/>
  <c r="O98" i="1" l="1"/>
  <c r="O92" i="1"/>
  <c r="O95" i="1"/>
  <c r="S132" i="1"/>
  <c r="R132" i="1"/>
  <c r="Q132" i="1"/>
  <c r="M132" i="1"/>
  <c r="L132" i="1"/>
  <c r="K132" i="1"/>
  <c r="J132" i="1"/>
  <c r="A132" i="1"/>
  <c r="S131" i="1"/>
  <c r="R131" i="1"/>
  <c r="Q131" i="1"/>
  <c r="M131" i="1"/>
  <c r="L131" i="1"/>
  <c r="K131" i="1"/>
  <c r="J131" i="1"/>
  <c r="A131" i="1"/>
  <c r="S130" i="1"/>
  <c r="R130" i="1"/>
  <c r="Q130" i="1"/>
  <c r="M130" i="1"/>
  <c r="L130" i="1"/>
  <c r="K130" i="1"/>
  <c r="J130" i="1"/>
  <c r="A130" i="1"/>
  <c r="K134" i="1" l="1"/>
  <c r="K135" i="1" s="1"/>
  <c r="M134" i="1"/>
  <c r="M135" i="1" s="1"/>
  <c r="J134" i="1"/>
  <c r="L134" i="1"/>
  <c r="L135" i="1" s="1"/>
  <c r="Q134" i="1"/>
  <c r="S134" i="1"/>
  <c r="R134" i="1"/>
  <c r="Q111" i="1"/>
  <c r="R110" i="1"/>
  <c r="S110" i="1"/>
  <c r="K136" i="1" l="1"/>
  <c r="S122" i="1"/>
  <c r="R122" i="1"/>
  <c r="Q122" i="1"/>
  <c r="P122" i="1"/>
  <c r="M122" i="1"/>
  <c r="L122" i="1"/>
  <c r="K122" i="1"/>
  <c r="J122" i="1"/>
  <c r="A122" i="1"/>
  <c r="S121" i="1"/>
  <c r="R121" i="1"/>
  <c r="Q121" i="1"/>
  <c r="P121" i="1"/>
  <c r="M121" i="1"/>
  <c r="L121" i="1"/>
  <c r="K121" i="1"/>
  <c r="J121" i="1"/>
  <c r="A121" i="1"/>
  <c r="S120" i="1"/>
  <c r="R120" i="1"/>
  <c r="Q120" i="1"/>
  <c r="P120" i="1"/>
  <c r="M120" i="1"/>
  <c r="L120" i="1"/>
  <c r="K120" i="1"/>
  <c r="J120" i="1"/>
  <c r="A120" i="1"/>
  <c r="S119" i="1"/>
  <c r="R119" i="1"/>
  <c r="Q119" i="1"/>
  <c r="P119" i="1"/>
  <c r="M119" i="1"/>
  <c r="L119" i="1"/>
  <c r="K119" i="1"/>
  <c r="J119" i="1"/>
  <c r="A119" i="1"/>
  <c r="S114" i="1"/>
  <c r="R114" i="1"/>
  <c r="Q114" i="1"/>
  <c r="M114" i="1"/>
  <c r="L114" i="1"/>
  <c r="K114" i="1"/>
  <c r="J114" i="1"/>
  <c r="A114" i="1"/>
  <c r="S113" i="1"/>
  <c r="R113" i="1"/>
  <c r="Q113" i="1"/>
  <c r="M113" i="1"/>
  <c r="L113" i="1"/>
  <c r="K113" i="1"/>
  <c r="J113" i="1"/>
  <c r="A113" i="1"/>
  <c r="A112" i="1" l="1"/>
  <c r="A111" i="1"/>
  <c r="S112" i="1"/>
  <c r="R112" i="1"/>
  <c r="Q112" i="1"/>
  <c r="M112" i="1"/>
  <c r="L112" i="1"/>
  <c r="K112" i="1"/>
  <c r="J112" i="1"/>
  <c r="S111" i="1"/>
  <c r="R111" i="1"/>
  <c r="M111" i="1"/>
  <c r="L111" i="1"/>
  <c r="K111" i="1"/>
  <c r="J111" i="1"/>
  <c r="Q110" i="1"/>
  <c r="M110" i="1"/>
  <c r="L110" i="1"/>
  <c r="K110" i="1"/>
  <c r="J110" i="1"/>
  <c r="A110" i="1"/>
  <c r="R123" i="1" l="1"/>
  <c r="Q123" i="1"/>
  <c r="S123" i="1"/>
  <c r="J123" i="1"/>
  <c r="L123" i="1"/>
  <c r="L124" i="1" s="1"/>
  <c r="K123" i="1"/>
  <c r="K124" i="1" s="1"/>
  <c r="M123" i="1"/>
  <c r="M124" i="1" s="1"/>
  <c r="P91" i="1"/>
  <c r="N88" i="1"/>
  <c r="N89" i="1"/>
  <c r="N97" i="1"/>
  <c r="O97" i="1" s="1"/>
  <c r="P52" i="1"/>
  <c r="P131" i="1" s="1"/>
  <c r="N52" i="1"/>
  <c r="N131" i="1" s="1"/>
  <c r="P94" i="1"/>
  <c r="N94" i="1"/>
  <c r="N91" i="1"/>
  <c r="P89" i="1"/>
  <c r="P88" i="1"/>
  <c r="S82" i="1"/>
  <c r="R82" i="1"/>
  <c r="Q82" i="1"/>
  <c r="M82" i="1"/>
  <c r="L82" i="1"/>
  <c r="K82" i="1"/>
  <c r="J82" i="1"/>
  <c r="N81" i="1"/>
  <c r="N122" i="1" s="1"/>
  <c r="N80" i="1"/>
  <c r="N133" i="1" s="1"/>
  <c r="N79" i="1"/>
  <c r="N121" i="1" s="1"/>
  <c r="N78" i="1"/>
  <c r="N120" i="1" s="1"/>
  <c r="N77" i="1"/>
  <c r="N119" i="1" s="1"/>
  <c r="S72" i="1"/>
  <c r="R72" i="1"/>
  <c r="Q72" i="1"/>
  <c r="M72" i="1"/>
  <c r="L72" i="1"/>
  <c r="K72" i="1"/>
  <c r="J72" i="1"/>
  <c r="P71" i="1"/>
  <c r="P132" i="1" s="1"/>
  <c r="N71" i="1"/>
  <c r="N132" i="1" s="1"/>
  <c r="P70" i="1"/>
  <c r="P118" i="1" s="1"/>
  <c r="N70" i="1"/>
  <c r="N118" i="1" s="1"/>
  <c r="P69" i="1"/>
  <c r="P117" i="1" s="1"/>
  <c r="N69" i="1"/>
  <c r="N117" i="1" s="1"/>
  <c r="P68" i="1"/>
  <c r="N68" i="1"/>
  <c r="N116" i="1" s="1"/>
  <c r="S53" i="1"/>
  <c r="R53" i="1"/>
  <c r="Q53" i="1"/>
  <c r="M53" i="1"/>
  <c r="L53" i="1"/>
  <c r="K53" i="1"/>
  <c r="J53" i="1"/>
  <c r="P51" i="1"/>
  <c r="P115" i="1" s="1"/>
  <c r="N51" i="1"/>
  <c r="N115" i="1" s="1"/>
  <c r="P50" i="1"/>
  <c r="P114" i="1" s="1"/>
  <c r="N50" i="1"/>
  <c r="N114" i="1" s="1"/>
  <c r="P49" i="1"/>
  <c r="P113" i="1" s="1"/>
  <c r="N49" i="1"/>
  <c r="N113" i="1" s="1"/>
  <c r="P48" i="1"/>
  <c r="N48" i="1"/>
  <c r="N42" i="1"/>
  <c r="N41" i="1"/>
  <c r="N40" i="1"/>
  <c r="K43" i="1"/>
  <c r="P42" i="1"/>
  <c r="P41" i="1"/>
  <c r="S43" i="1"/>
  <c r="R43" i="1"/>
  <c r="Q43" i="1"/>
  <c r="P40" i="1"/>
  <c r="M43" i="1"/>
  <c r="L43" i="1"/>
  <c r="J43" i="1"/>
  <c r="O88" i="1" l="1"/>
  <c r="N112" i="1"/>
  <c r="P116" i="1"/>
  <c r="P112" i="1"/>
  <c r="S142" i="1"/>
  <c r="U82" i="1"/>
  <c r="P100" i="1"/>
  <c r="N143" i="1" s="1"/>
  <c r="U143" i="1" s="1"/>
  <c r="U43" i="1"/>
  <c r="N72" i="1"/>
  <c r="U72" i="1"/>
  <c r="O89" i="1"/>
  <c r="U53" i="1"/>
  <c r="K125" i="1"/>
  <c r="N100" i="1"/>
  <c r="J143" i="1" s="1"/>
  <c r="H143" i="1" s="1"/>
  <c r="N99" i="1"/>
  <c r="P99" i="1"/>
  <c r="P72" i="1"/>
  <c r="O49" i="1"/>
  <c r="O113" i="1" s="1"/>
  <c r="O50" i="1"/>
  <c r="O114" i="1" s="1"/>
  <c r="O51" i="1"/>
  <c r="O115" i="1" s="1"/>
  <c r="O70" i="1"/>
  <c r="O118" i="1" s="1"/>
  <c r="O71" i="1"/>
  <c r="O132" i="1" s="1"/>
  <c r="O91" i="1"/>
  <c r="N130" i="1"/>
  <c r="N110" i="1"/>
  <c r="P53" i="1"/>
  <c r="P111" i="1"/>
  <c r="O78" i="1"/>
  <c r="O120" i="1" s="1"/>
  <c r="O80" i="1"/>
  <c r="O133" i="1" s="1"/>
  <c r="O94" i="1"/>
  <c r="P130" i="1"/>
  <c r="P110" i="1"/>
  <c r="N111" i="1"/>
  <c r="N43" i="1"/>
  <c r="O40" i="1"/>
  <c r="O68" i="1"/>
  <c r="O42" i="1"/>
  <c r="N82" i="1"/>
  <c r="P43" i="1"/>
  <c r="O48" i="1"/>
  <c r="O41" i="1"/>
  <c r="N53" i="1"/>
  <c r="O69" i="1"/>
  <c r="O117" i="1" s="1"/>
  <c r="O77" i="1"/>
  <c r="O119" i="1" s="1"/>
  <c r="O79" i="1"/>
  <c r="O121" i="1" s="1"/>
  <c r="O81" i="1"/>
  <c r="O122" i="1" s="1"/>
  <c r="O52" i="1"/>
  <c r="O131" i="1" s="1"/>
  <c r="K101" i="1"/>
  <c r="P82" i="1"/>
  <c r="O112" i="1" l="1"/>
  <c r="O116" i="1"/>
  <c r="J142" i="1"/>
  <c r="J144" i="1" s="1"/>
  <c r="H144" i="1" s="1"/>
  <c r="P143" i="1" s="1"/>
  <c r="N142" i="1"/>
  <c r="N144" i="1" s="1"/>
  <c r="S144" i="1"/>
  <c r="P134" i="1"/>
  <c r="P135" i="1" s="1"/>
  <c r="N134" i="1"/>
  <c r="N135" i="1" s="1"/>
  <c r="N123" i="1"/>
  <c r="N124" i="1" s="1"/>
  <c r="P123" i="1"/>
  <c r="P124" i="1" s="1"/>
  <c r="O100" i="1"/>
  <c r="O99" i="1"/>
  <c r="O111" i="1"/>
  <c r="O130" i="1"/>
  <c r="O110" i="1"/>
  <c r="O53" i="1"/>
  <c r="O43" i="1"/>
  <c r="O82" i="1"/>
  <c r="O72" i="1"/>
  <c r="H142" i="1" l="1"/>
  <c r="P142" i="1" s="1"/>
  <c r="P144" i="1" s="1"/>
  <c r="N101" i="1"/>
  <c r="L143" i="1"/>
  <c r="L142" i="1" s="1"/>
  <c r="L144" i="1" s="1"/>
  <c r="O134" i="1"/>
  <c r="O135" i="1" s="1"/>
  <c r="N136" i="1" s="1"/>
  <c r="O123" i="1"/>
  <c r="O124" i="1" s="1"/>
  <c r="N125" i="1" s="1"/>
  <c r="R142" i="1"/>
  <c r="R144" i="1" s="1"/>
</calcChain>
</file>

<file path=xl/sharedStrings.xml><?xml version="1.0" encoding="utf-8"?>
<sst xmlns="http://schemas.openxmlformats.org/spreadsheetml/2006/main" count="391" uniqueCount="168">
  <si>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</si>
  <si>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</si>
  <si>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</si>
  <si>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</si>
  <si>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</si>
  <si>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</si>
  <si>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</si>
  <si>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</si>
  <si>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</si>
  <si>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</si>
  <si>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</si>
  <si>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</si>
  <si>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</si>
  <si>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</si>
  <si>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</si>
  <si>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</si>
  <si>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</si>
  <si>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</si>
  <si>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</si>
  <si>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</si>
  <si>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</si>
  <si>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</si>
  <si>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</si>
  <si>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</si>
  <si>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</si>
  <si>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</si>
  <si>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</si>
  <si>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</si>
  <si>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</si>
  <si>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</si>
  <si>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</si>
  <si>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</si>
  <si>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</si>
  <si>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</si>
  <si>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</si>
  <si>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</si>
  <si>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</si>
  <si>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</si>
  <si>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</si>
  <si>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</si>
  <si>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</si>
  <si>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</si>
  <si>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</si>
  <si>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</si>
  <si>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</si>
  <si>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</si>
  <si>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</si>
  <si>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</si>
  <si>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</si>
  <si>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 xml:space="preserve">Anexă la Planul de Învățământ specializarea / programul de studiu: </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</si>
  <si>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</si>
  <si>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</si>
  <si>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</si>
  <si>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</si>
  <si>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</si>
  <si>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</si>
  <si>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</si>
  <si>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</si>
  <si>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</si>
  <si>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</si>
  <si>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</si>
  <si>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I. CERINŢE PENTRU OBŢINEREA DIPLOMEI DE MASTER</t>
  </si>
  <si>
    <r>
      <rPr>
        <b/>
        <sz val="10"/>
        <color indexed="8"/>
        <rFont val="Times New Roman"/>
        <family val="1"/>
      </rPr>
      <t xml:space="preserve">10 </t>
    </r>
    <r>
      <rPr>
        <sz val="10"/>
        <color indexed="8"/>
        <rFont val="Times New Roman"/>
        <family val="1"/>
      </rPr>
      <t>credite la examenul de susținere a disertației</t>
    </r>
  </si>
  <si>
    <t>XND 1101</t>
  </si>
  <si>
    <t>XND 1102</t>
  </si>
  <si>
    <t>XND 1203</t>
  </si>
  <si>
    <t>XND 1204</t>
  </si>
  <si>
    <t>Examen de absolvire: Nivelul II</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</si>
  <si>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</si>
  <si>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</si>
  <si>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 xml:space="preserve">PROGRAM DE STUDII PSIHOPEDAGOGICE </t>
  </si>
  <si>
    <t>An I, Semestrul 1</t>
  </si>
  <si>
    <t>Psihopedagogia adolescenţilor, tinerilor şi adulţilor</t>
  </si>
  <si>
    <t>Proiectarea şi managementul programelor educaţionale</t>
  </si>
  <si>
    <t>An I, Semestrul 2</t>
  </si>
  <si>
    <t xml:space="preserve">Didactica domeniului şi dezvoltăriI în didactica specialităţii (învăţământ liceal, postliceal, universitar)
</t>
  </si>
  <si>
    <t>DP</t>
  </si>
  <si>
    <t>DO</t>
  </si>
  <si>
    <t>An II, Semestrul 3</t>
  </si>
  <si>
    <t>XND 2305</t>
  </si>
  <si>
    <t xml:space="preserve">Practică pedagogică (în învăţământul liceal, postliceal şi universitar)
</t>
  </si>
  <si>
    <t>XND 2306</t>
  </si>
  <si>
    <t>An II, Semestrul 4</t>
  </si>
  <si>
    <t xml:space="preserve">TOTAL CREDITE / ORE PE SĂPTĂMÂNĂ / EVALUĂRI </t>
  </si>
  <si>
    <t>DF – Discipline de extensie a pregătirii psihopedagogice fundamentale (obligatorii)</t>
  </si>
  <si>
    <t>DP – Discipline de extensie a pregătirii didactice şi practice de specialitate (obligatorii)</t>
  </si>
  <si>
    <t xml:space="preserve">DO - Discipline opţionale </t>
  </si>
  <si>
    <r>
      <t>Disciplină opțională 2</t>
    </r>
    <r>
      <rPr>
        <i/>
        <sz val="10"/>
        <color rgb="FFFF0000"/>
        <rFont val="Times New Roman"/>
        <family val="1"/>
      </rPr>
      <t xml:space="preserve">
</t>
    </r>
  </si>
  <si>
    <r>
      <t>Disciplină opțională 1</t>
    </r>
    <r>
      <rPr>
        <i/>
        <sz val="10"/>
        <color rgb="FFFF0000"/>
        <rFont val="Times New Roman"/>
        <family val="1"/>
      </rPr>
      <t xml:space="preserve">
</t>
    </r>
  </si>
  <si>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</si>
  <si>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ÎN TOATE TABELELE DIN ACEASTĂ MACHETĂ, TREBUIE SĂ INTRODUCEȚI  DATE NUMAI ÎN CELULELE MARCATE CU GALBEN</t>
  </si>
  <si>
    <r>
      <t xml:space="preserve">Pentru ca o disciplină să fie opțională, fiecare pachet trebuie să conțină cel puțin </t>
    </r>
    <r>
      <rPr>
        <i/>
        <sz val="10"/>
        <color indexed="8"/>
        <rFont val="Times New Roman"/>
        <family val="1"/>
      </rPr>
      <t>n+1</t>
    </r>
    <r>
      <rPr>
        <sz val="10"/>
        <color indexed="8"/>
        <rFont val="Times New Roman"/>
        <family val="1"/>
      </rPr>
      <t xml:space="preserve"> opțiuni, unde </t>
    </r>
    <r>
      <rPr>
        <i/>
        <sz val="10"/>
        <color indexed="8"/>
        <rFont val="Times New Roman"/>
        <family val="1"/>
      </rPr>
      <t>n</t>
    </r>
    <r>
      <rPr>
        <sz val="10"/>
        <color indexed="8"/>
        <rFont val="Times New Roman"/>
        <family val="1"/>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</si>
  <si>
    <t xml:space="preserve">SE RECOMANDA CA TOATE DISCIPLINELE DINTR-UN PACHET DE OPȚIONALE, SA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</si>
  <si>
    <t>Verificați standardele specifice domeniului dumneavoastră pentru a evita incongruențele.</t>
  </si>
  <si>
    <t>Tabelele/rândurile necompletate se șterg sau se ascund (dacă afectează formulele) HIDE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</si>
  <si>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</si>
  <si>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DA</t>
  </si>
  <si>
    <t>DSIN</t>
  </si>
  <si>
    <t>DISCIPLINE DE APROFUNDARE (DA)</t>
  </si>
  <si>
    <t>TOTAL CREDITE / ORE PE SĂPTĂMÂNĂ / EVALUĂRI</t>
  </si>
  <si>
    <r>
      <rPr>
        <b/>
        <sz val="10"/>
        <color indexed="8"/>
        <rFont val="Times New Roman"/>
        <family val="1"/>
      </rPr>
      <t xml:space="preserve">   100 </t>
    </r>
    <r>
      <rPr>
        <sz val="10"/>
        <color indexed="8"/>
        <rFont val="Times New Roman"/>
        <family val="1"/>
      </rPr>
      <t>de credite la disciplinele obligatorii;</t>
    </r>
  </si>
  <si>
    <r>
      <rPr>
        <b/>
        <sz val="10"/>
        <color indexed="8"/>
        <rFont val="Times New Roman"/>
        <family val="1"/>
      </rPr>
      <t xml:space="preserve">   </t>
    </r>
    <r>
      <rPr>
        <sz val="10"/>
        <color indexed="8"/>
        <rFont val="Times New Roman"/>
        <family val="1"/>
      </rPr>
      <t xml:space="preserve"> </t>
    </r>
    <r>
      <rPr>
        <b/>
        <sz val="10"/>
        <color indexed="8"/>
        <rFont val="Times New Roman"/>
        <family val="1"/>
      </rPr>
      <t>20</t>
    </r>
    <r>
      <rPr>
        <sz val="10"/>
        <color indexed="8"/>
        <rFont val="Times New Roman"/>
        <family val="1"/>
      </rPr>
      <t xml:space="preserve"> credite la disciplinele opţionale;</t>
    </r>
  </si>
  <si>
    <r>
      <t xml:space="preserve">Domeniul: </t>
    </r>
    <r>
      <rPr>
        <b/>
        <sz val="10"/>
        <color indexed="8"/>
        <rFont val="Times New Roman"/>
        <family val="1"/>
      </rPr>
      <t>CINEMATOGRAFIE ȘI MEDIA</t>
    </r>
  </si>
  <si>
    <r>
      <t xml:space="preserve">Limba de predare: </t>
    </r>
    <r>
      <rPr>
        <b/>
        <sz val="10"/>
        <color indexed="8"/>
        <rFont val="Times New Roman"/>
        <family val="1"/>
      </rPr>
      <t>Engleză</t>
    </r>
  </si>
  <si>
    <r>
      <t xml:space="preserve">Titlul absolventului:  </t>
    </r>
    <r>
      <rPr>
        <b/>
        <sz val="10"/>
        <color indexed="8"/>
        <rFont val="Times New Roman"/>
        <family val="1"/>
      </rPr>
      <t>MASTER</t>
    </r>
  </si>
  <si>
    <t>VME1699</t>
  </si>
  <si>
    <t>Pre-production: Research and Scriptwriting / Pre-producție: Documentare și scenariu</t>
  </si>
  <si>
    <t>VME1698</t>
  </si>
  <si>
    <t>Anthropology and Documentary Filmmaking / Antropologie în filmul documentar</t>
  </si>
  <si>
    <t>VMX1690</t>
  </si>
  <si>
    <t>Elective course (1) / Opțional (1)</t>
  </si>
  <si>
    <t>VME2599</t>
  </si>
  <si>
    <t>Research in Creative Industries / Cercetare în industriile creative</t>
  </si>
  <si>
    <t>VME2699</t>
  </si>
  <si>
    <t>Documentary Filmmaking (1) / Producția filmului documentar (1)</t>
  </si>
  <si>
    <t>VME2698</t>
  </si>
  <si>
    <t>Fiction and Reality in Documentary Films / Ficțiune și realitate în filmul documentar</t>
  </si>
  <si>
    <t>VME2596</t>
  </si>
  <si>
    <t>Internship (1) [50 hours] / Stagiu de practică (1) [50 de ore]</t>
  </si>
  <si>
    <t>VMX2690</t>
  </si>
  <si>
    <t>Elective course (2) / Opțional (2)</t>
  </si>
  <si>
    <t>VME3599</t>
  </si>
  <si>
    <t>New Media Documentary / Documentarul New Media</t>
  </si>
  <si>
    <t>VME3699</t>
  </si>
  <si>
    <t>Documentary Filmmaking (2) / Producția filmului documentar (2)</t>
  </si>
  <si>
    <t>VME3597</t>
  </si>
  <si>
    <t>Creative Transmedia Project / Proiect transmedia</t>
  </si>
  <si>
    <t>VMX3690</t>
  </si>
  <si>
    <t>Elective course (3) / Opțional (3)</t>
  </si>
  <si>
    <t>VME4699</t>
  </si>
  <si>
    <t>Postproduction: sound, editing / Post-producție: sunet, montaj</t>
  </si>
  <si>
    <t>VMX4690</t>
  </si>
  <si>
    <t>Elective course (4) / Opțional (4)</t>
  </si>
  <si>
    <t>VME4696</t>
  </si>
  <si>
    <t>Internship (2) / Stagiu de practică (2)</t>
  </si>
  <si>
    <t>VME1690</t>
  </si>
  <si>
    <t>Contemporary Critical Paradigms / Paradigme critice contemporane</t>
  </si>
  <si>
    <t>VME1691</t>
  </si>
  <si>
    <t>Critical Thinking and the New Medias / Gândirea critică și noile media</t>
  </si>
  <si>
    <t>VME2690</t>
  </si>
  <si>
    <t>Docutainment / Docutainment</t>
  </si>
  <si>
    <t>VME2691</t>
  </si>
  <si>
    <t>Docu-drama / Docudrama</t>
  </si>
  <si>
    <t>VME3690</t>
  </si>
  <si>
    <t>Interactive Movies / Filme interactive</t>
  </si>
  <si>
    <t>VME3691</t>
  </si>
  <si>
    <t>Visual Storytelling / Narațiune vizuală</t>
  </si>
  <si>
    <t>VME4690</t>
  </si>
  <si>
    <t>Documentary film genres: anthropological and social / Genuri de documentar: antropologic și social</t>
  </si>
  <si>
    <t>VME4691</t>
  </si>
  <si>
    <t>DISCIPLINE DE SINTEZĂ  (DSIN)</t>
  </si>
  <si>
    <t>CURS OPȚIONAL 1 (An I, Semestrul 1) - (VMX1690)</t>
  </si>
  <si>
    <t>CURS OPȚIONAL 2 (An I, Semestrul 2) - (VMX2690)</t>
  </si>
  <si>
    <t>CURS OPȚIONAL 3 (An II, Semestrul 3) - (VMX3690)</t>
  </si>
  <si>
    <t>CURS OPȚIONAL 4 (An II, Semestrul 4) - (VMX4690)</t>
  </si>
  <si>
    <t>Sem. 1: Se alege  o disciplină din pachetul: VMX1690</t>
  </si>
  <si>
    <t>Sem. 2: Se alege  o disciplină din pachetul: VMX2690</t>
  </si>
  <si>
    <t>Sem. 3: Se alege  o disciplină din pachetul: VMX3690</t>
  </si>
  <si>
    <t>Sem. 4: Se alege  o disciplină din pachetul: VMX4690</t>
  </si>
  <si>
    <r>
      <rPr>
        <b/>
        <sz val="10"/>
        <color indexed="8"/>
        <rFont val="Times New Roman"/>
        <family val="1"/>
      </rPr>
      <t>VI.  UNIVERSITĂŢI EUROPENE DE REFERINŢĂ:</t>
    </r>
    <r>
      <rPr>
        <sz val="10"/>
        <color indexed="8"/>
        <rFont val="Times New Roman"/>
        <family val="1"/>
      </rPr>
      <t xml:space="preserve">
</t>
    </r>
    <r>
      <rPr>
        <sz val="10"/>
        <rFont val="Times New Roman"/>
        <family val="1"/>
      </rPr>
      <t>Munchen Film Akademie, Germania
Amsterdam Film School, Olanda
School of Film and Television Studies, Norwich, UK</t>
    </r>
    <r>
      <rPr>
        <sz val="10"/>
        <color indexed="8"/>
        <rFont val="Times New Roman"/>
        <family val="1"/>
      </rPr>
      <t xml:space="preserve">
</t>
    </r>
  </si>
  <si>
    <t>Documentary film genres: science, exploring and adventure / Gernuri de documentar: științific, explorare și aventură</t>
  </si>
  <si>
    <r>
      <t xml:space="preserve">Specializarea/Programul de studiu: </t>
    </r>
    <r>
      <rPr>
        <b/>
        <sz val="10"/>
        <color indexed="8"/>
        <rFont val="Times New Roman"/>
        <family val="1"/>
      </rPr>
      <t>DOCUMENTARY FILMMAKING / Producția filmului documentar</t>
    </r>
  </si>
  <si>
    <t>VME4695</t>
  </si>
  <si>
    <t>Production Management and Audiovisual Legislation / Managementul producției şi legislaţia audiovizuală</t>
  </si>
  <si>
    <t>Academic Ethics and Dissertation Writing  / Etica academică şi elaborarea disertației</t>
  </si>
  <si>
    <t>VME4694</t>
  </si>
  <si>
    <t>PLAN DE ÎNVĂŢĂMÂNT  valabil începând din  anul universitar 2019-2020</t>
  </si>
  <si>
    <t>FACULTATEA DE TEATRU ȘI FILM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</si>
</sst>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i/>
      <sz val="10"/>
      <color rgb="FFFF0000"/>
      <name val="Times New Roman"/>
      <family val="1"/>
    </font>
    <font>
      <b/>
      <sz val="10"/>
      <name val="Times New Roman"/>
      <family val="1"/>
    </font>
    <font>
      <b/>
      <sz val="10"/>
      <color rgb="FFFF0000"/>
      <name val="Times New Roman"/>
      <family val="1"/>
    </font>
    <font>
      <sz val="10"/>
      <color rgb="FFFF0000"/>
      <name val="Times New Roman"/>
      <family val="1"/>
    </font>
    <font>
      <i/>
      <sz val="10"/>
      <color indexed="8"/>
      <name val="Times New Roman"/>
      <family val="1"/>
    </font>
    <font>
      <sz val="14"/>
      <color indexed="8"/>
      <name val="Times New Roman"/>
      <family val="1"/>
    </font>
    <font>
      <sz val="14"/>
      <color theme="1"/>
      <name val="Calibri"/>
      <family val="2"/>
      <charset val="238"/>
      <scheme val="minor"/>
    </font>
    <font>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6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2" fillId="0" borderId="4" xfId="0" applyFont="1" applyBorder="1" applyProtection="1">
      <protection locked="0"/>
    </xf>
    <xf numFmtId="0" fontId="1" fillId="0" borderId="4"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1"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49" fontId="1" fillId="3"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1" fontId="2" fillId="5" borderId="1" xfId="0" applyNumberFormat="1" applyFont="1" applyFill="1" applyBorder="1" applyAlignment="1" applyProtection="1">
      <alignment horizontal="center" vertical="center"/>
    </xf>
    <xf numFmtId="1" fontId="10"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12" fillId="0" borderId="0" xfId="0" applyFont="1" applyProtection="1">
      <protection locked="0"/>
    </xf>
    <xf numFmtId="0" fontId="1" fillId="3" borderId="1" xfId="0" applyFont="1" applyFill="1" applyBorder="1" applyAlignment="1" applyProtection="1">
      <alignment horizontal="left" vertical="center"/>
      <protection locked="0"/>
    </xf>
    <xf numFmtId="0" fontId="1" fillId="0" borderId="0" xfId="0" applyFont="1" applyProtection="1">
      <protection locked="0"/>
    </xf>
    <xf numFmtId="1" fontId="8" fillId="0" borderId="1" xfId="0" applyNumberFormat="1" applyFont="1" applyBorder="1" applyAlignment="1" applyProtection="1">
      <alignment horizontal="center" vertical="center"/>
    </xf>
    <xf numFmtId="1" fontId="7" fillId="0" borderId="1" xfId="0" applyNumberFormat="1" applyFont="1" applyBorder="1" applyAlignment="1" applyProtection="1">
      <alignment horizontal="center" vertical="center"/>
    </xf>
    <xf numFmtId="0" fontId="1" fillId="0" borderId="1" xfId="0" applyFont="1" applyBorder="1" applyAlignment="1" applyProtection="1">
      <alignment horizontal="center"/>
    </xf>
    <xf numFmtId="1" fontId="1" fillId="5" borderId="1" xfId="0" applyNumberFormat="1"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8" fillId="0" borderId="0" xfId="0" applyFont="1"/>
    <xf numFmtId="0" fontId="1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9" fontId="8" fillId="0" borderId="2" xfId="0" applyNumberFormat="1" applyFont="1" applyBorder="1" applyAlignment="1" applyProtection="1">
      <alignment horizontal="center"/>
    </xf>
    <xf numFmtId="9" fontId="8" fillId="0" borderId="6" xfId="0" applyNumberFormat="1" applyFont="1" applyBorder="1" applyAlignment="1" applyProtection="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2" fontId="8" fillId="0" borderId="9" xfId="0" applyNumberFormat="1" applyFont="1" applyBorder="1" applyAlignment="1">
      <alignment horizontal="center" vertical="center"/>
    </xf>
    <xf numFmtId="2" fontId="8" fillId="0" borderId="4"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9" fontId="7" fillId="0" borderId="2" xfId="0" applyNumberFormat="1" applyFont="1" applyBorder="1" applyAlignment="1" applyProtection="1">
      <alignment horizontal="center" vertical="center"/>
    </xf>
    <xf numFmtId="9" fontId="7" fillId="0" borderId="6"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6" xfId="0" applyFont="1" applyBorder="1" applyAlignment="1" applyProtection="1">
      <alignment horizontal="center" vertical="center"/>
    </xf>
    <xf numFmtId="0" fontId="1" fillId="4" borderId="14" xfId="0" applyFont="1" applyFill="1" applyBorder="1" applyAlignment="1" applyProtection="1">
      <alignment wrapText="1"/>
    </xf>
    <xf numFmtId="0" fontId="1" fillId="4" borderId="0" xfId="0" applyFont="1" applyFill="1" applyBorder="1" applyAlignment="1" applyProtection="1">
      <alignment wrapText="1"/>
    </xf>
    <xf numFmtId="0" fontId="1" fillId="0" borderId="0" xfId="0" applyFont="1" applyAlignment="1" applyProtection="1">
      <alignment wrapText="1"/>
    </xf>
    <xf numFmtId="0" fontId="1" fillId="0" borderId="14" xfId="0" applyFont="1" applyBorder="1" applyProtection="1">
      <protection locked="0"/>
    </xf>
    <xf numFmtId="0" fontId="1" fillId="0" borderId="0" xfId="0" applyFont="1" applyProtection="1">
      <protection locked="0"/>
    </xf>
    <xf numFmtId="0" fontId="2" fillId="8" borderId="0" xfId="0" applyFont="1" applyFill="1" applyAlignment="1" applyProtection="1">
      <alignment horizontal="left" vertical="top" wrapText="1"/>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1"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7" borderId="14" xfId="0" applyFont="1" applyFill="1" applyBorder="1" applyAlignment="1" applyProtection="1">
      <alignment vertical="center" wrapText="1"/>
      <protection locked="0"/>
    </xf>
    <xf numFmtId="0" fontId="1" fillId="7" borderId="0" xfId="0" applyFont="1" applyFill="1" applyBorder="1" applyAlignment="1" applyProtection="1">
      <alignment vertical="center" wrapText="1"/>
      <protection locked="0"/>
    </xf>
    <xf numFmtId="0" fontId="1" fillId="7" borderId="14" xfId="0" applyFont="1" applyFill="1" applyBorder="1" applyAlignment="1" applyProtection="1">
      <alignment vertical="top" wrapText="1"/>
      <protection locked="0"/>
    </xf>
    <xf numFmtId="0" fontId="1" fillId="7" borderId="0" xfId="0" applyFont="1" applyFill="1" applyBorder="1" applyAlignment="1" applyProtection="1">
      <alignment vertical="top" wrapText="1"/>
      <protection locked="0"/>
    </xf>
    <xf numFmtId="0" fontId="1" fillId="7" borderId="15" xfId="0" applyFont="1" applyFill="1" applyBorder="1" applyAlignment="1" applyProtection="1">
      <alignment vertical="top" wrapText="1"/>
      <protection locked="0"/>
    </xf>
    <xf numFmtId="1" fontId="7" fillId="0" borderId="2"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2" xfId="0" applyNumberFormat="1" applyFont="1" applyBorder="1" applyAlignment="1">
      <alignment horizontal="center"/>
    </xf>
    <xf numFmtId="1" fontId="7" fillId="0" borderId="5" xfId="0" applyNumberFormat="1" applyFont="1" applyBorder="1" applyAlignment="1">
      <alignment horizontal="center"/>
    </xf>
    <xf numFmtId="1" fontId="7" fillId="0" borderId="6" xfId="0" applyNumberFormat="1" applyFont="1" applyBorder="1" applyAlignment="1">
      <alignment horizontal="center"/>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6" fillId="3" borderId="1" xfId="0" applyNumberFormat="1" applyFont="1" applyFill="1" applyBorder="1" applyAlignment="1" applyProtection="1">
      <alignment horizontal="left"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0" fontId="2" fillId="0" borderId="0" xfId="0" applyFont="1" applyProtection="1">
      <protection locked="0"/>
    </xf>
    <xf numFmtId="0" fontId="2" fillId="0" borderId="0" xfId="0" applyFont="1" applyFill="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6" fillId="3" borderId="2"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6" xfId="0" applyFont="1" applyFill="1" applyBorder="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top" wrapText="1"/>
      <protection locked="0"/>
    </xf>
    <xf numFmtId="0" fontId="2" fillId="0" borderId="7" xfId="0" applyFont="1" applyBorder="1" applyProtection="1">
      <protection locked="0"/>
    </xf>
    <xf numFmtId="0" fontId="2" fillId="0" borderId="0" xfId="0" applyFont="1" applyFill="1" applyAlignment="1" applyProtection="1">
      <alignment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0" xfId="0" applyFill="1" applyAlignment="1">
      <alignment vertical="center"/>
    </xf>
    <xf numFmtId="0" fontId="14" fillId="6" borderId="0" xfId="0" applyFont="1" applyFill="1" applyAlignment="1" applyProtection="1">
      <alignment vertical="center" wrapText="1"/>
      <protection locked="0"/>
    </xf>
    <xf numFmtId="0" fontId="15" fillId="6" borderId="0" xfId="0" applyFont="1" applyFill="1" applyAlignment="1">
      <alignment vertical="center" wrapText="1"/>
    </xf>
    <xf numFmtId="0" fontId="15" fillId="0" borderId="0" xfId="0" applyFont="1" applyAlignment="1"/>
    <xf numFmtId="0" fontId="14" fillId="8" borderId="0" xfId="0" applyFont="1" applyFill="1" applyAlignment="1" applyProtection="1">
      <alignment wrapText="1"/>
      <protection locked="0"/>
    </xf>
    <xf numFmtId="0" fontId="0" fillId="8" borderId="0" xfId="0" applyFill="1" applyAlignment="1">
      <alignment wrapText="1"/>
    </xf>
    <xf numFmtId="0" fontId="0" fillId="0" borderId="0" xfId="0" applyAlignment="1">
      <alignment wrapText="1"/>
    </xf>
    <xf numFmtId="1" fontId="1" fillId="3"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7"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5"/>
  <sheetViews>
    <sheetView tabSelected="1" showWhiteSpace="0" view="pageLayout" topLeftCell="A127" zoomScaleNormal="100" workbookViewId="0">
      <selection activeCell="W106" sqref="W106"/>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6" width="9.140625" style="1"/>
    <col min="27" max="27" width="10.28515625" style="1" customWidth="1"/>
    <col min="28" max="16384" width="9.140625" style="1"/>
  </cols>
  <sheetData>
    <row r="1" spans="1:26" ht="15.75" customHeight="1" x14ac:dyDescent="0.2">
      <c r="A1" s="198" t="s">
        <v>166</v>
      </c>
      <c r="B1" s="198"/>
      <c r="C1" s="198"/>
      <c r="D1" s="198"/>
      <c r="E1" s="198"/>
      <c r="F1" s="198"/>
      <c r="G1" s="198"/>
      <c r="H1" s="198"/>
      <c r="I1" s="198"/>
      <c r="J1" s="198"/>
      <c r="K1" s="198"/>
      <c r="M1" s="200" t="s">
        <v>19</v>
      </c>
      <c r="N1" s="200"/>
      <c r="O1" s="200"/>
      <c r="P1" s="200"/>
      <c r="Q1" s="200"/>
      <c r="R1" s="200"/>
      <c r="S1" s="200"/>
      <c r="T1" s="200"/>
    </row>
    <row r="2" spans="1:26" ht="6.75" customHeight="1" x14ac:dyDescent="0.2">
      <c r="A2" s="198"/>
      <c r="B2" s="198"/>
      <c r="C2" s="198"/>
      <c r="D2" s="198"/>
      <c r="E2" s="198"/>
      <c r="F2" s="198"/>
      <c r="G2" s="198"/>
      <c r="H2" s="198"/>
      <c r="I2" s="198"/>
      <c r="J2" s="198"/>
      <c r="K2" s="198"/>
    </row>
    <row r="3" spans="1:26" ht="45.75" customHeight="1" x14ac:dyDescent="0.2">
      <c r="A3" s="199" t="s">
        <v>0</v>
      </c>
      <c r="B3" s="199"/>
      <c r="C3" s="199"/>
      <c r="D3" s="199"/>
      <c r="E3" s="199"/>
      <c r="F3" s="199"/>
      <c r="G3" s="199"/>
      <c r="H3" s="199"/>
      <c r="I3" s="199"/>
      <c r="J3" s="199"/>
      <c r="K3" s="199"/>
      <c r="M3" s="206"/>
      <c r="N3" s="207"/>
      <c r="O3" s="192" t="s">
        <v>35</v>
      </c>
      <c r="P3" s="193"/>
      <c r="Q3" s="194"/>
      <c r="R3" s="192" t="s">
        <v>36</v>
      </c>
      <c r="S3" s="193"/>
      <c r="T3" s="194"/>
      <c r="U3" s="128" t="str">
        <f>IF(O4&gt;=12,"Corect","Trebuie alocate cel puțin 12 de ore pe săptămână")</f>
        <v>Corect</v>
      </c>
      <c r="V3" s="129"/>
      <c r="W3" s="129"/>
      <c r="X3" s="129"/>
      <c r="Y3" s="1">
        <f>58*14</f>
        <v>812</v>
      </c>
    </row>
    <row r="4" spans="1:26" ht="17.25" customHeight="1" x14ac:dyDescent="0.2">
      <c r="A4" s="201" t="s">
        <v>167</v>
      </c>
      <c r="B4" s="201"/>
      <c r="C4" s="201"/>
      <c r="D4" s="201"/>
      <c r="E4" s="201"/>
      <c r="F4" s="201"/>
      <c r="G4" s="201"/>
      <c r="H4" s="201"/>
      <c r="I4" s="201"/>
      <c r="J4" s="201"/>
      <c r="K4" s="201"/>
      <c r="M4" s="208" t="s">
        <v>14</v>
      </c>
      <c r="N4" s="209"/>
      <c r="O4" s="195">
        <v>14</v>
      </c>
      <c r="P4" s="196"/>
      <c r="Q4" s="197"/>
      <c r="R4" s="195">
        <v>15</v>
      </c>
      <c r="S4" s="196"/>
      <c r="T4" s="197"/>
      <c r="U4" s="128" t="str">
        <f>IF(R4&gt;=12,"Corect","Trebuie alocate cel puțin 12 de ore pe săptămână")</f>
        <v>Corect</v>
      </c>
      <c r="V4" s="129"/>
      <c r="W4" s="129"/>
      <c r="X4" s="129"/>
    </row>
    <row r="5" spans="1:26" ht="16.5" customHeight="1" x14ac:dyDescent="0.2">
      <c r="A5" s="201"/>
      <c r="B5" s="201"/>
      <c r="C5" s="201"/>
      <c r="D5" s="201"/>
      <c r="E5" s="201"/>
      <c r="F5" s="201"/>
      <c r="G5" s="201"/>
      <c r="H5" s="201"/>
      <c r="I5" s="201"/>
      <c r="J5" s="201"/>
      <c r="K5" s="201"/>
      <c r="M5" s="208" t="s">
        <v>15</v>
      </c>
      <c r="N5" s="209"/>
      <c r="O5" s="195">
        <v>15</v>
      </c>
      <c r="P5" s="196"/>
      <c r="Q5" s="197"/>
      <c r="R5" s="195">
        <v>14</v>
      </c>
      <c r="S5" s="196"/>
      <c r="T5" s="197"/>
      <c r="U5" s="128" t="str">
        <f>IF(R5&gt;=12,"Corect","Trebuie alocate cel puțin 12 de ore pe săptămână")</f>
        <v>Corect</v>
      </c>
      <c r="V5" s="129"/>
      <c r="W5" s="129"/>
      <c r="X5" s="129"/>
    </row>
    <row r="6" spans="1:26" ht="15" customHeight="1" x14ac:dyDescent="0.2">
      <c r="A6" s="213" t="s">
        <v>102</v>
      </c>
      <c r="B6" s="213"/>
      <c r="C6" s="213"/>
      <c r="D6" s="213"/>
      <c r="E6" s="213"/>
      <c r="F6" s="213"/>
      <c r="G6" s="213"/>
      <c r="H6" s="213"/>
      <c r="I6" s="213"/>
      <c r="J6" s="213"/>
      <c r="K6" s="213"/>
      <c r="M6" s="215"/>
      <c r="N6" s="215"/>
      <c r="O6" s="214"/>
      <c r="P6" s="214"/>
      <c r="Q6" s="214"/>
      <c r="R6" s="214"/>
      <c r="S6" s="214"/>
      <c r="T6" s="214"/>
      <c r="U6" s="128" t="str">
        <f>IF(R6&gt;=12,"Corect","Trebuie alocate cel puțin 12 de ore pe săptămână")</f>
        <v>Trebuie alocate cel puțin 12 de ore pe săptămână</v>
      </c>
      <c r="V6" s="129"/>
      <c r="W6" s="129"/>
      <c r="X6" s="129"/>
    </row>
    <row r="7" spans="1:26" ht="27.75" customHeight="1" x14ac:dyDescent="0.2">
      <c r="A7" s="216" t="s">
        <v>161</v>
      </c>
      <c r="B7" s="216"/>
      <c r="C7" s="216"/>
      <c r="D7" s="216"/>
      <c r="E7" s="216"/>
      <c r="F7" s="216"/>
      <c r="G7" s="216"/>
      <c r="H7" s="216"/>
      <c r="I7" s="216"/>
      <c r="J7" s="216"/>
      <c r="K7" s="216"/>
    </row>
    <row r="8" spans="1:26" ht="18.75" customHeight="1" x14ac:dyDescent="0.2">
      <c r="A8" s="205" t="s">
        <v>103</v>
      </c>
      <c r="B8" s="205"/>
      <c r="C8" s="205"/>
      <c r="D8" s="205"/>
      <c r="E8" s="205"/>
      <c r="F8" s="205"/>
      <c r="G8" s="205"/>
      <c r="H8" s="205"/>
      <c r="I8" s="205"/>
      <c r="J8" s="205"/>
      <c r="K8" s="205"/>
      <c r="M8" s="217" t="s">
        <v>89</v>
      </c>
      <c r="N8" s="217"/>
      <c r="O8" s="217"/>
      <c r="P8" s="217"/>
      <c r="Q8" s="217"/>
      <c r="R8" s="217"/>
      <c r="S8" s="217"/>
      <c r="T8" s="217"/>
    </row>
    <row r="9" spans="1:26" ht="15" customHeight="1" x14ac:dyDescent="0.2">
      <c r="A9" s="205" t="s">
        <v>104</v>
      </c>
      <c r="B9" s="205"/>
      <c r="C9" s="205"/>
      <c r="D9" s="205"/>
      <c r="E9" s="205"/>
      <c r="F9" s="205"/>
      <c r="G9" s="205"/>
      <c r="H9" s="205"/>
      <c r="I9" s="205"/>
      <c r="J9" s="205"/>
      <c r="K9" s="205"/>
      <c r="M9" s="217"/>
      <c r="N9" s="217"/>
      <c r="O9" s="217"/>
      <c r="P9" s="217"/>
      <c r="Q9" s="217"/>
      <c r="R9" s="217"/>
      <c r="S9" s="217"/>
      <c r="T9" s="217"/>
    </row>
    <row r="10" spans="1:26" ht="16.5" customHeight="1" x14ac:dyDescent="0.2">
      <c r="A10" s="205" t="s">
        <v>59</v>
      </c>
      <c r="B10" s="205"/>
      <c r="C10" s="205"/>
      <c r="D10" s="205"/>
      <c r="E10" s="205"/>
      <c r="F10" s="205"/>
      <c r="G10" s="205"/>
      <c r="H10" s="205"/>
      <c r="I10" s="205"/>
      <c r="J10" s="205"/>
      <c r="K10" s="205"/>
      <c r="M10" s="217"/>
      <c r="N10" s="217"/>
      <c r="O10" s="217"/>
      <c r="P10" s="217"/>
      <c r="Q10" s="217"/>
      <c r="R10" s="217"/>
      <c r="S10" s="217"/>
      <c r="T10" s="217"/>
    </row>
    <row r="11" spans="1:26" x14ac:dyDescent="0.2">
      <c r="A11" s="205" t="s">
        <v>17</v>
      </c>
      <c r="B11" s="205"/>
      <c r="C11" s="205"/>
      <c r="D11" s="205"/>
      <c r="E11" s="205"/>
      <c r="F11" s="205"/>
      <c r="G11" s="205"/>
      <c r="H11" s="205"/>
      <c r="I11" s="205"/>
      <c r="J11" s="205"/>
      <c r="K11" s="205"/>
      <c r="M11" s="217"/>
      <c r="N11" s="217"/>
      <c r="O11" s="217"/>
      <c r="P11" s="217"/>
      <c r="Q11" s="217"/>
      <c r="R11" s="217"/>
      <c r="S11" s="217"/>
      <c r="T11" s="217"/>
      <c r="U11" s="237" t="s">
        <v>93</v>
      </c>
      <c r="V11" s="238"/>
      <c r="W11" s="238"/>
      <c r="X11" s="239"/>
      <c r="Y11" s="239"/>
      <c r="Z11" s="239"/>
    </row>
    <row r="12" spans="1:26" ht="10.5" customHeight="1" x14ac:dyDescent="0.2">
      <c r="A12" s="205"/>
      <c r="B12" s="205"/>
      <c r="C12" s="205"/>
      <c r="D12" s="205"/>
      <c r="E12" s="205"/>
      <c r="F12" s="205"/>
      <c r="G12" s="205"/>
      <c r="H12" s="205"/>
      <c r="I12" s="205"/>
      <c r="J12" s="205"/>
      <c r="K12" s="205"/>
      <c r="M12" s="2"/>
      <c r="N12" s="2"/>
      <c r="O12" s="2"/>
      <c r="P12" s="2"/>
      <c r="Q12" s="2"/>
      <c r="R12" s="2"/>
      <c r="U12" s="238"/>
      <c r="V12" s="238"/>
      <c r="W12" s="238"/>
      <c r="X12" s="239"/>
      <c r="Y12" s="239"/>
      <c r="Z12" s="239"/>
    </row>
    <row r="13" spans="1:26" x14ac:dyDescent="0.2">
      <c r="A13" s="220" t="s">
        <v>61</v>
      </c>
      <c r="B13" s="220"/>
      <c r="C13" s="220"/>
      <c r="D13" s="220"/>
      <c r="E13" s="220"/>
      <c r="F13" s="220"/>
      <c r="G13" s="220"/>
      <c r="H13" s="220"/>
      <c r="I13" s="220"/>
      <c r="J13" s="220"/>
      <c r="K13" s="220"/>
      <c r="M13" s="178" t="s">
        <v>20</v>
      </c>
      <c r="N13" s="178"/>
      <c r="O13" s="178"/>
      <c r="P13" s="178"/>
      <c r="Q13" s="178"/>
      <c r="R13" s="178"/>
      <c r="S13" s="178"/>
      <c r="T13" s="178"/>
      <c r="U13" s="238"/>
      <c r="V13" s="238"/>
      <c r="W13" s="238"/>
      <c r="X13" s="239"/>
      <c r="Y13" s="239"/>
      <c r="Z13" s="239"/>
    </row>
    <row r="14" spans="1:26" ht="12.75" customHeight="1" x14ac:dyDescent="0.2">
      <c r="A14" s="220" t="s">
        <v>60</v>
      </c>
      <c r="B14" s="220"/>
      <c r="C14" s="220"/>
      <c r="D14" s="220"/>
      <c r="E14" s="220"/>
      <c r="F14" s="220"/>
      <c r="G14" s="220"/>
      <c r="H14" s="220"/>
      <c r="I14" s="220"/>
      <c r="J14" s="220"/>
      <c r="K14" s="220"/>
      <c r="M14" s="179" t="s">
        <v>155</v>
      </c>
      <c r="N14" s="179"/>
      <c r="O14" s="179"/>
      <c r="P14" s="179"/>
      <c r="Q14" s="179"/>
      <c r="R14" s="179"/>
      <c r="S14" s="179"/>
      <c r="T14" s="179"/>
      <c r="U14" s="238"/>
      <c r="V14" s="238"/>
      <c r="W14" s="238"/>
      <c r="X14" s="239"/>
      <c r="Y14" s="239"/>
      <c r="Z14" s="239"/>
    </row>
    <row r="15" spans="1:26" ht="12.75" customHeight="1" x14ac:dyDescent="0.2">
      <c r="A15" s="205" t="s">
        <v>100</v>
      </c>
      <c r="B15" s="205"/>
      <c r="C15" s="205"/>
      <c r="D15" s="205"/>
      <c r="E15" s="205"/>
      <c r="F15" s="205"/>
      <c r="G15" s="205"/>
      <c r="H15" s="205"/>
      <c r="I15" s="205"/>
      <c r="J15" s="205"/>
      <c r="K15" s="205"/>
      <c r="M15" s="179" t="s">
        <v>156</v>
      </c>
      <c r="N15" s="179"/>
      <c r="O15" s="179"/>
      <c r="P15" s="179"/>
      <c r="Q15" s="179"/>
      <c r="R15" s="179"/>
      <c r="S15" s="179"/>
      <c r="T15" s="179"/>
    </row>
    <row r="16" spans="1:26" ht="12.75" customHeight="1" x14ac:dyDescent="0.2">
      <c r="A16" s="205" t="s">
        <v>101</v>
      </c>
      <c r="B16" s="205"/>
      <c r="C16" s="205"/>
      <c r="D16" s="205"/>
      <c r="E16" s="205"/>
      <c r="F16" s="205"/>
      <c r="G16" s="205"/>
      <c r="H16" s="205"/>
      <c r="I16" s="205"/>
      <c r="J16" s="205"/>
      <c r="K16" s="205"/>
      <c r="M16" s="179" t="s">
        <v>157</v>
      </c>
      <c r="N16" s="179"/>
      <c r="O16" s="179"/>
      <c r="P16" s="179"/>
      <c r="Q16" s="179"/>
      <c r="R16" s="179"/>
      <c r="S16" s="179"/>
      <c r="T16" s="179"/>
    </row>
    <row r="17" spans="1:27" ht="12.75" customHeight="1" x14ac:dyDescent="0.2">
      <c r="A17" s="205" t="s">
        <v>1</v>
      </c>
      <c r="B17" s="205"/>
      <c r="C17" s="205"/>
      <c r="D17" s="205"/>
      <c r="E17" s="205"/>
      <c r="F17" s="205"/>
      <c r="G17" s="205"/>
      <c r="H17" s="205"/>
      <c r="I17" s="205"/>
      <c r="J17" s="205"/>
      <c r="K17" s="205"/>
      <c r="M17" s="177" t="s">
        <v>158</v>
      </c>
      <c r="N17" s="177"/>
      <c r="O17" s="177"/>
      <c r="P17" s="177"/>
      <c r="Q17" s="177"/>
      <c r="R17" s="177"/>
      <c r="S17" s="177"/>
      <c r="T17" s="177"/>
      <c r="U17" s="133" t="s">
        <v>90</v>
      </c>
      <c r="V17" s="133"/>
      <c r="W17" s="133"/>
      <c r="X17" s="133"/>
      <c r="Y17" s="133"/>
      <c r="Z17" s="133"/>
    </row>
    <row r="18" spans="1:27" ht="14.25" customHeight="1" x14ac:dyDescent="0.2">
      <c r="A18" s="204" t="s">
        <v>62</v>
      </c>
      <c r="B18" s="204"/>
      <c r="C18" s="204"/>
      <c r="D18" s="204"/>
      <c r="E18" s="204"/>
      <c r="F18" s="204"/>
      <c r="G18" s="204"/>
      <c r="H18" s="204"/>
      <c r="I18" s="204"/>
      <c r="J18" s="204"/>
      <c r="K18" s="204"/>
      <c r="M18" s="177"/>
      <c r="N18" s="177"/>
      <c r="O18" s="177"/>
      <c r="P18" s="177"/>
      <c r="Q18" s="177"/>
      <c r="R18" s="177"/>
      <c r="S18" s="177"/>
      <c r="T18" s="177"/>
      <c r="U18" s="133"/>
      <c r="V18" s="133"/>
      <c r="W18" s="133"/>
      <c r="X18" s="133"/>
      <c r="Y18" s="133"/>
      <c r="Z18" s="133"/>
      <c r="AA18" s="50"/>
    </row>
    <row r="19" spans="1:27" x14ac:dyDescent="0.2">
      <c r="A19" s="204"/>
      <c r="B19" s="204"/>
      <c r="C19" s="204"/>
      <c r="D19" s="204"/>
      <c r="E19" s="204"/>
      <c r="F19" s="204"/>
      <c r="G19" s="204"/>
      <c r="H19" s="204"/>
      <c r="I19" s="204"/>
      <c r="J19" s="204"/>
      <c r="K19" s="204"/>
      <c r="M19" s="177"/>
      <c r="N19" s="177"/>
      <c r="O19" s="177"/>
      <c r="P19" s="177"/>
      <c r="Q19" s="177"/>
      <c r="R19" s="177"/>
      <c r="S19" s="177"/>
      <c r="T19" s="177"/>
      <c r="U19" s="133"/>
      <c r="V19" s="133"/>
      <c r="W19" s="133"/>
      <c r="X19" s="133"/>
      <c r="Y19" s="133"/>
      <c r="Z19" s="133"/>
    </row>
    <row r="20" spans="1:27" ht="7.5" customHeight="1" x14ac:dyDescent="0.2">
      <c r="A20" s="217" t="s">
        <v>68</v>
      </c>
      <c r="B20" s="217"/>
      <c r="C20" s="217"/>
      <c r="D20" s="217"/>
      <c r="E20" s="217"/>
      <c r="F20" s="217"/>
      <c r="G20" s="217"/>
      <c r="H20" s="217"/>
      <c r="I20" s="217"/>
      <c r="J20" s="217"/>
      <c r="K20" s="217"/>
      <c r="M20" s="2"/>
      <c r="N20" s="2"/>
      <c r="O20" s="2"/>
      <c r="P20" s="2"/>
      <c r="Q20" s="2"/>
      <c r="R20" s="2"/>
    </row>
    <row r="21" spans="1:27" ht="15" customHeight="1" x14ac:dyDescent="0.2">
      <c r="A21" s="217"/>
      <c r="B21" s="217"/>
      <c r="C21" s="217"/>
      <c r="D21" s="217"/>
      <c r="E21" s="217"/>
      <c r="F21" s="217"/>
      <c r="G21" s="217"/>
      <c r="H21" s="217"/>
      <c r="I21" s="217"/>
      <c r="J21" s="217"/>
      <c r="K21" s="217"/>
      <c r="M21" s="62" t="s">
        <v>95</v>
      </c>
      <c r="N21" s="62"/>
      <c r="O21" s="62"/>
      <c r="P21" s="62"/>
      <c r="Q21" s="62"/>
      <c r="R21" s="62"/>
      <c r="S21" s="62"/>
      <c r="T21" s="62"/>
    </row>
    <row r="22" spans="1:27" ht="15" customHeight="1" x14ac:dyDescent="0.2">
      <c r="A22" s="217"/>
      <c r="B22" s="217"/>
      <c r="C22" s="217"/>
      <c r="D22" s="217"/>
      <c r="E22" s="217"/>
      <c r="F22" s="217"/>
      <c r="G22" s="217"/>
      <c r="H22" s="217"/>
      <c r="I22" s="217"/>
      <c r="J22" s="217"/>
      <c r="K22" s="217"/>
      <c r="M22" s="62"/>
      <c r="N22" s="62"/>
      <c r="O22" s="62"/>
      <c r="P22" s="62"/>
      <c r="Q22" s="62"/>
      <c r="R22" s="62"/>
      <c r="S22" s="62"/>
      <c r="T22" s="62"/>
      <c r="U22" s="240" t="s">
        <v>94</v>
      </c>
      <c r="V22" s="241"/>
      <c r="W22" s="241"/>
      <c r="X22" s="241"/>
      <c r="Y22" s="241"/>
      <c r="Z22" s="241"/>
      <c r="AA22" s="242"/>
    </row>
    <row r="23" spans="1:27" ht="20.25" customHeight="1" x14ac:dyDescent="0.2">
      <c r="A23" s="217"/>
      <c r="B23" s="217"/>
      <c r="C23" s="217"/>
      <c r="D23" s="217"/>
      <c r="E23" s="217"/>
      <c r="F23" s="217"/>
      <c r="G23" s="217"/>
      <c r="H23" s="217"/>
      <c r="I23" s="217"/>
      <c r="J23" s="217"/>
      <c r="K23" s="217"/>
      <c r="M23" s="62"/>
      <c r="N23" s="62"/>
      <c r="O23" s="62"/>
      <c r="P23" s="62"/>
      <c r="Q23" s="62"/>
      <c r="R23" s="62"/>
      <c r="S23" s="62"/>
      <c r="T23" s="62"/>
      <c r="U23" s="242"/>
      <c r="V23" s="242"/>
      <c r="W23" s="242"/>
      <c r="X23" s="242"/>
      <c r="Y23" s="242"/>
      <c r="Z23" s="242"/>
      <c r="AA23" s="242"/>
    </row>
    <row r="24" spans="1:27" ht="10.5" customHeight="1" x14ac:dyDescent="0.2">
      <c r="A24" s="2"/>
      <c r="B24" s="2"/>
      <c r="C24" s="2"/>
      <c r="D24" s="2"/>
      <c r="E24" s="2"/>
      <c r="F24" s="2"/>
      <c r="G24" s="2"/>
      <c r="H24" s="2"/>
      <c r="I24" s="2"/>
      <c r="J24" s="2"/>
      <c r="K24" s="2"/>
      <c r="M24" s="3"/>
      <c r="N24" s="3"/>
      <c r="O24" s="3"/>
      <c r="P24" s="3"/>
      <c r="Q24" s="3"/>
      <c r="R24" s="3"/>
      <c r="U24" s="242"/>
      <c r="V24" s="242"/>
      <c r="W24" s="242"/>
      <c r="X24" s="242"/>
      <c r="Y24" s="242"/>
      <c r="Z24" s="242"/>
      <c r="AA24" s="242"/>
    </row>
    <row r="25" spans="1:27" x14ac:dyDescent="0.2">
      <c r="A25" s="219" t="s">
        <v>16</v>
      </c>
      <c r="B25" s="219"/>
      <c r="C25" s="219"/>
      <c r="D25" s="219"/>
      <c r="E25" s="219"/>
      <c r="F25" s="219"/>
      <c r="G25" s="219"/>
      <c r="M25" s="218" t="s">
        <v>159</v>
      </c>
      <c r="N25" s="218"/>
      <c r="O25" s="218"/>
      <c r="P25" s="218"/>
      <c r="Q25" s="218"/>
      <c r="R25" s="218"/>
      <c r="S25" s="218"/>
      <c r="T25" s="218"/>
      <c r="U25" s="242"/>
      <c r="V25" s="242"/>
      <c r="W25" s="242"/>
      <c r="X25" s="242"/>
      <c r="Y25" s="242"/>
      <c r="Z25" s="242"/>
      <c r="AA25" s="242"/>
    </row>
    <row r="26" spans="1:27" ht="26.25" customHeight="1" x14ac:dyDescent="0.2">
      <c r="A26" s="4"/>
      <c r="B26" s="192" t="s">
        <v>2</v>
      </c>
      <c r="C26" s="194"/>
      <c r="D26" s="192" t="s">
        <v>3</v>
      </c>
      <c r="E26" s="193"/>
      <c r="F26" s="194"/>
      <c r="G26" s="86" t="s">
        <v>18</v>
      </c>
      <c r="H26" s="86" t="s">
        <v>10</v>
      </c>
      <c r="I26" s="192" t="s">
        <v>4</v>
      </c>
      <c r="J26" s="193"/>
      <c r="K26" s="194"/>
      <c r="M26" s="218"/>
      <c r="N26" s="218"/>
      <c r="O26" s="218"/>
      <c r="P26" s="218"/>
      <c r="Q26" s="218"/>
      <c r="R26" s="218"/>
      <c r="S26" s="218"/>
      <c r="T26" s="218"/>
    </row>
    <row r="27" spans="1:27" ht="14.25" customHeight="1" x14ac:dyDescent="0.2">
      <c r="A27" s="4"/>
      <c r="B27" s="5" t="s">
        <v>5</v>
      </c>
      <c r="C27" s="5" t="s">
        <v>6</v>
      </c>
      <c r="D27" s="5" t="s">
        <v>7</v>
      </c>
      <c r="E27" s="5" t="s">
        <v>8</v>
      </c>
      <c r="F27" s="5" t="s">
        <v>9</v>
      </c>
      <c r="G27" s="87"/>
      <c r="H27" s="87"/>
      <c r="I27" s="5" t="s">
        <v>11</v>
      </c>
      <c r="J27" s="5" t="s">
        <v>12</v>
      </c>
      <c r="K27" s="5" t="s">
        <v>13</v>
      </c>
      <c r="M27" s="218"/>
      <c r="N27" s="218"/>
      <c r="O27" s="218"/>
      <c r="P27" s="218"/>
      <c r="Q27" s="218"/>
      <c r="R27" s="218"/>
      <c r="S27" s="218"/>
      <c r="T27" s="218"/>
    </row>
    <row r="28" spans="1:27" ht="17.25" customHeight="1" x14ac:dyDescent="0.2">
      <c r="A28" s="6" t="s">
        <v>14</v>
      </c>
      <c r="B28" s="7">
        <v>14</v>
      </c>
      <c r="C28" s="7">
        <v>14</v>
      </c>
      <c r="D28" s="24">
        <v>3</v>
      </c>
      <c r="E28" s="24">
        <v>3</v>
      </c>
      <c r="F28" s="24">
        <v>2</v>
      </c>
      <c r="G28" s="24"/>
      <c r="H28" s="39"/>
      <c r="I28" s="24">
        <v>3</v>
      </c>
      <c r="J28" s="24">
        <v>1</v>
      </c>
      <c r="K28" s="24">
        <v>12</v>
      </c>
      <c r="M28" s="218"/>
      <c r="N28" s="218"/>
      <c r="O28" s="218"/>
      <c r="P28" s="218"/>
      <c r="Q28" s="218"/>
      <c r="R28" s="218"/>
      <c r="S28" s="218"/>
      <c r="T28" s="218"/>
      <c r="U28" s="130" t="str">
        <f t="shared" ref="U28" si="0">IF(SUM(B28:K28)=52,"Corect","Suma trebuie să fie 52")</f>
        <v>Corect</v>
      </c>
      <c r="V28" s="130"/>
    </row>
    <row r="29" spans="1:27" ht="15" customHeight="1" x14ac:dyDescent="0.2">
      <c r="A29" s="6" t="s">
        <v>15</v>
      </c>
      <c r="B29" s="7">
        <v>14</v>
      </c>
      <c r="C29" s="7">
        <v>14</v>
      </c>
      <c r="D29" s="24">
        <v>3</v>
      </c>
      <c r="E29" s="24">
        <v>3</v>
      </c>
      <c r="F29" s="24">
        <v>2</v>
      </c>
      <c r="G29" s="24"/>
      <c r="H29" s="24"/>
      <c r="I29" s="24">
        <v>3</v>
      </c>
      <c r="J29" s="24">
        <v>1</v>
      </c>
      <c r="K29" s="24">
        <v>12</v>
      </c>
      <c r="M29" s="218"/>
      <c r="N29" s="218"/>
      <c r="O29" s="218"/>
      <c r="P29" s="218"/>
      <c r="Q29" s="218"/>
      <c r="R29" s="218"/>
      <c r="S29" s="218"/>
      <c r="T29" s="218"/>
      <c r="U29" s="130" t="str">
        <f t="shared" ref="U29" si="1">IF(SUM(B29:K29)=52,"Corect","Suma trebuie să fie 52")</f>
        <v>Corect</v>
      </c>
      <c r="V29" s="130"/>
    </row>
    <row r="30" spans="1:27" ht="15.75" customHeight="1" x14ac:dyDescent="0.2">
      <c r="A30" s="33"/>
      <c r="B30" s="31"/>
      <c r="C30" s="31"/>
      <c r="D30" s="31"/>
      <c r="E30" s="31"/>
      <c r="F30" s="31"/>
      <c r="G30" s="31"/>
      <c r="H30" s="31"/>
      <c r="I30" s="31"/>
      <c r="J30" s="31"/>
      <c r="K30" s="34"/>
      <c r="M30" s="218"/>
      <c r="N30" s="218"/>
      <c r="O30" s="218"/>
      <c r="P30" s="218"/>
      <c r="Q30" s="218"/>
      <c r="R30" s="218"/>
      <c r="S30" s="218"/>
      <c r="T30" s="218"/>
    </row>
    <row r="31" spans="1:27" ht="21" customHeight="1" x14ac:dyDescent="0.2">
      <c r="A31" s="32"/>
      <c r="B31" s="32"/>
      <c r="C31" s="32"/>
      <c r="D31" s="32"/>
      <c r="E31" s="32"/>
      <c r="F31" s="32"/>
      <c r="G31" s="32"/>
      <c r="M31" s="218"/>
      <c r="N31" s="218"/>
      <c r="O31" s="218"/>
      <c r="P31" s="218"/>
      <c r="Q31" s="218"/>
      <c r="R31" s="218"/>
      <c r="S31" s="218"/>
      <c r="T31" s="218"/>
    </row>
    <row r="32" spans="1:27" ht="15" customHeight="1" x14ac:dyDescent="0.2">
      <c r="B32" s="2"/>
      <c r="C32" s="2"/>
      <c r="D32" s="2"/>
      <c r="E32" s="2"/>
      <c r="F32" s="2"/>
      <c r="G32" s="2"/>
      <c r="M32" s="8"/>
      <c r="N32" s="8"/>
      <c r="O32" s="8"/>
      <c r="P32" s="8"/>
      <c r="Q32" s="8"/>
      <c r="R32" s="8"/>
      <c r="S32" s="8"/>
    </row>
    <row r="33" spans="1:23" x14ac:dyDescent="0.2">
      <c r="B33" s="8"/>
      <c r="C33" s="8"/>
      <c r="D33" s="8"/>
      <c r="E33" s="8"/>
      <c r="F33" s="8"/>
      <c r="G33" s="8"/>
      <c r="M33" s="8"/>
      <c r="N33" s="8"/>
      <c r="O33" s="8"/>
      <c r="P33" s="8"/>
      <c r="Q33" s="8"/>
      <c r="R33" s="8"/>
      <c r="S33" s="8"/>
    </row>
    <row r="35" spans="1:23" ht="16.5" customHeight="1" x14ac:dyDescent="0.2">
      <c r="A35" s="202" t="s">
        <v>21</v>
      </c>
      <c r="B35" s="203"/>
      <c r="C35" s="203"/>
      <c r="D35" s="203"/>
      <c r="E35" s="203"/>
      <c r="F35" s="203"/>
      <c r="G35" s="203"/>
      <c r="H35" s="203"/>
      <c r="I35" s="203"/>
      <c r="J35" s="203"/>
      <c r="K35" s="203"/>
      <c r="L35" s="203"/>
      <c r="M35" s="203"/>
      <c r="N35" s="203"/>
      <c r="O35" s="203"/>
      <c r="P35" s="203"/>
      <c r="Q35" s="203"/>
      <c r="R35" s="203"/>
      <c r="S35" s="203"/>
      <c r="T35" s="203"/>
    </row>
    <row r="36" spans="1:23" ht="8.25" hidden="1" customHeight="1" x14ac:dyDescent="0.2">
      <c r="N36" s="9"/>
      <c r="O36" s="10" t="s">
        <v>37</v>
      </c>
      <c r="P36" s="10" t="s">
        <v>38</v>
      </c>
      <c r="Q36" s="10" t="s">
        <v>39</v>
      </c>
      <c r="R36" s="10" t="s">
        <v>96</v>
      </c>
      <c r="S36" s="10" t="s">
        <v>97</v>
      </c>
      <c r="T36" s="10"/>
    </row>
    <row r="37" spans="1:23" ht="17.25" customHeight="1" x14ac:dyDescent="0.2">
      <c r="A37" s="77" t="s">
        <v>42</v>
      </c>
      <c r="B37" s="77"/>
      <c r="C37" s="77"/>
      <c r="D37" s="77"/>
      <c r="E37" s="77"/>
      <c r="F37" s="77"/>
      <c r="G37" s="77"/>
      <c r="H37" s="77"/>
      <c r="I37" s="77"/>
      <c r="J37" s="77"/>
      <c r="K37" s="77"/>
      <c r="L37" s="77"/>
      <c r="M37" s="77"/>
      <c r="N37" s="77"/>
      <c r="O37" s="77"/>
      <c r="P37" s="77"/>
      <c r="Q37" s="77"/>
      <c r="R37" s="77"/>
      <c r="S37" s="77"/>
      <c r="T37" s="77"/>
    </row>
    <row r="38" spans="1:23" ht="25.5" customHeight="1" x14ac:dyDescent="0.2">
      <c r="A38" s="78" t="s">
        <v>27</v>
      </c>
      <c r="B38" s="80" t="s">
        <v>26</v>
      </c>
      <c r="C38" s="81"/>
      <c r="D38" s="81"/>
      <c r="E38" s="81"/>
      <c r="F38" s="81"/>
      <c r="G38" s="81"/>
      <c r="H38" s="81"/>
      <c r="I38" s="82"/>
      <c r="J38" s="86" t="s">
        <v>40</v>
      </c>
      <c r="K38" s="180" t="s">
        <v>24</v>
      </c>
      <c r="L38" s="181"/>
      <c r="M38" s="182"/>
      <c r="N38" s="180" t="s">
        <v>41</v>
      </c>
      <c r="O38" s="189"/>
      <c r="P38" s="190"/>
      <c r="Q38" s="180" t="s">
        <v>23</v>
      </c>
      <c r="R38" s="181"/>
      <c r="S38" s="182"/>
      <c r="T38" s="191" t="s">
        <v>22</v>
      </c>
    </row>
    <row r="39" spans="1:23" ht="13.5" customHeight="1" x14ac:dyDescent="0.2">
      <c r="A39" s="79"/>
      <c r="B39" s="83"/>
      <c r="C39" s="84"/>
      <c r="D39" s="84"/>
      <c r="E39" s="84"/>
      <c r="F39" s="84"/>
      <c r="G39" s="84"/>
      <c r="H39" s="84"/>
      <c r="I39" s="85"/>
      <c r="J39" s="87"/>
      <c r="K39" s="5" t="s">
        <v>28</v>
      </c>
      <c r="L39" s="5" t="s">
        <v>29</v>
      </c>
      <c r="M39" s="5" t="s">
        <v>30</v>
      </c>
      <c r="N39" s="5" t="s">
        <v>34</v>
      </c>
      <c r="O39" s="5" t="s">
        <v>7</v>
      </c>
      <c r="P39" s="5" t="s">
        <v>31</v>
      </c>
      <c r="Q39" s="5" t="s">
        <v>32</v>
      </c>
      <c r="R39" s="5" t="s">
        <v>28</v>
      </c>
      <c r="S39" s="5" t="s">
        <v>33</v>
      </c>
      <c r="T39" s="87"/>
    </row>
    <row r="40" spans="1:23" ht="24.75" customHeight="1" x14ac:dyDescent="0.2">
      <c r="A40" s="51" t="s">
        <v>105</v>
      </c>
      <c r="B40" s="183" t="s">
        <v>106</v>
      </c>
      <c r="C40" s="184"/>
      <c r="D40" s="184"/>
      <c r="E40" s="184"/>
      <c r="F40" s="184"/>
      <c r="G40" s="184"/>
      <c r="H40" s="184"/>
      <c r="I40" s="185"/>
      <c r="J40" s="11">
        <v>15</v>
      </c>
      <c r="K40" s="11">
        <v>2</v>
      </c>
      <c r="L40" s="11">
        <v>2</v>
      </c>
      <c r="M40" s="11">
        <v>2</v>
      </c>
      <c r="N40" s="18">
        <f>K40+L40+M40</f>
        <v>6</v>
      </c>
      <c r="O40" s="19">
        <f>P40-N40</f>
        <v>21</v>
      </c>
      <c r="P40" s="19">
        <f>ROUND(PRODUCT(J40,25)/14,0)</f>
        <v>27</v>
      </c>
      <c r="Q40" s="23"/>
      <c r="R40" s="11"/>
      <c r="S40" s="24" t="s">
        <v>33</v>
      </c>
      <c r="T40" s="11" t="s">
        <v>96</v>
      </c>
    </row>
    <row r="41" spans="1:23" ht="25.5" customHeight="1" x14ac:dyDescent="0.2">
      <c r="A41" s="51" t="s">
        <v>107</v>
      </c>
      <c r="B41" s="210" t="s">
        <v>108</v>
      </c>
      <c r="C41" s="211"/>
      <c r="D41" s="211"/>
      <c r="E41" s="211"/>
      <c r="F41" s="211"/>
      <c r="G41" s="211"/>
      <c r="H41" s="211"/>
      <c r="I41" s="212"/>
      <c r="J41" s="11">
        <v>8</v>
      </c>
      <c r="K41" s="11">
        <v>2</v>
      </c>
      <c r="L41" s="11">
        <v>2</v>
      </c>
      <c r="M41" s="11">
        <v>0</v>
      </c>
      <c r="N41" s="18">
        <f t="shared" ref="N41:N42" si="2">K41+L41+M41</f>
        <v>4</v>
      </c>
      <c r="O41" s="19">
        <f t="shared" ref="O41:O42" si="3">P41-N41</f>
        <v>10</v>
      </c>
      <c r="P41" s="19">
        <f t="shared" ref="P41:P42" si="4">ROUND(PRODUCT(J41,25)/14,0)</f>
        <v>14</v>
      </c>
      <c r="Q41" s="23" t="s">
        <v>32</v>
      </c>
      <c r="R41" s="11"/>
      <c r="S41" s="24"/>
      <c r="T41" s="11" t="s">
        <v>96</v>
      </c>
      <c r="U41" s="50"/>
    </row>
    <row r="42" spans="1:23" x14ac:dyDescent="0.2">
      <c r="A42" s="51" t="s">
        <v>109</v>
      </c>
      <c r="B42" s="186" t="s">
        <v>110</v>
      </c>
      <c r="C42" s="187"/>
      <c r="D42" s="187"/>
      <c r="E42" s="187"/>
      <c r="F42" s="187"/>
      <c r="G42" s="187"/>
      <c r="H42" s="187"/>
      <c r="I42" s="188"/>
      <c r="J42" s="11">
        <v>7</v>
      </c>
      <c r="K42" s="11">
        <v>2</v>
      </c>
      <c r="L42" s="11">
        <v>2</v>
      </c>
      <c r="M42" s="11">
        <v>0</v>
      </c>
      <c r="N42" s="18">
        <f t="shared" si="2"/>
        <v>4</v>
      </c>
      <c r="O42" s="19">
        <f t="shared" si="3"/>
        <v>9</v>
      </c>
      <c r="P42" s="19">
        <f t="shared" si="4"/>
        <v>13</v>
      </c>
      <c r="Q42" s="23" t="s">
        <v>32</v>
      </c>
      <c r="R42" s="11"/>
      <c r="S42" s="24"/>
      <c r="T42" s="11" t="s">
        <v>97</v>
      </c>
    </row>
    <row r="43" spans="1:23" x14ac:dyDescent="0.2">
      <c r="A43" s="21" t="s">
        <v>25</v>
      </c>
      <c r="B43" s="122"/>
      <c r="C43" s="176"/>
      <c r="D43" s="176"/>
      <c r="E43" s="176"/>
      <c r="F43" s="176"/>
      <c r="G43" s="176"/>
      <c r="H43" s="176"/>
      <c r="I43" s="123"/>
      <c r="J43" s="21">
        <f t="shared" ref="J43:P43" si="5">SUM(J40:J42)</f>
        <v>30</v>
      </c>
      <c r="K43" s="21">
        <f t="shared" si="5"/>
        <v>6</v>
      </c>
      <c r="L43" s="21">
        <f t="shared" si="5"/>
        <v>6</v>
      </c>
      <c r="M43" s="21">
        <f t="shared" si="5"/>
        <v>2</v>
      </c>
      <c r="N43" s="21">
        <f t="shared" si="5"/>
        <v>14</v>
      </c>
      <c r="O43" s="21">
        <f t="shared" si="5"/>
        <v>40</v>
      </c>
      <c r="P43" s="21">
        <f t="shared" si="5"/>
        <v>54</v>
      </c>
      <c r="Q43" s="21">
        <f>COUNTIF(Q40:Q42,"E")</f>
        <v>2</v>
      </c>
      <c r="R43" s="21">
        <f>COUNTIF(R40:R42,"C")</f>
        <v>0</v>
      </c>
      <c r="S43" s="21">
        <f>COUNTIF(S40:S42,"VP")</f>
        <v>1</v>
      </c>
      <c r="T43" s="55">
        <f>COUNTA(T40:T42)</f>
        <v>3</v>
      </c>
      <c r="U43" s="131" t="str">
        <f>IF(Q43&gt;=SUM(R43:S43),"Corect","E trebuie să fie cel puțin egal cu C+VP")</f>
        <v>Corect</v>
      </c>
      <c r="V43" s="132"/>
      <c r="W43" s="132"/>
    </row>
    <row r="44" spans="1:23" ht="19.5" customHeight="1" x14ac:dyDescent="0.2"/>
    <row r="45" spans="1:23" ht="16.5" customHeight="1" x14ac:dyDescent="0.2">
      <c r="A45" s="77" t="s">
        <v>43</v>
      </c>
      <c r="B45" s="77"/>
      <c r="C45" s="77"/>
      <c r="D45" s="77"/>
      <c r="E45" s="77"/>
      <c r="F45" s="77"/>
      <c r="G45" s="77"/>
      <c r="H45" s="77"/>
      <c r="I45" s="77"/>
      <c r="J45" s="77"/>
      <c r="K45" s="77"/>
      <c r="L45" s="77"/>
      <c r="M45" s="77"/>
      <c r="N45" s="77"/>
      <c r="O45" s="77"/>
      <c r="P45" s="77"/>
      <c r="Q45" s="77"/>
      <c r="R45" s="77"/>
      <c r="S45" s="77"/>
      <c r="T45" s="77"/>
    </row>
    <row r="46" spans="1:23" ht="26.25" customHeight="1" x14ac:dyDescent="0.2">
      <c r="A46" s="78" t="s">
        <v>27</v>
      </c>
      <c r="B46" s="80" t="s">
        <v>26</v>
      </c>
      <c r="C46" s="81"/>
      <c r="D46" s="81"/>
      <c r="E46" s="81"/>
      <c r="F46" s="81"/>
      <c r="G46" s="81"/>
      <c r="H46" s="81"/>
      <c r="I46" s="82"/>
      <c r="J46" s="86" t="s">
        <v>40</v>
      </c>
      <c r="K46" s="180" t="s">
        <v>24</v>
      </c>
      <c r="L46" s="181"/>
      <c r="M46" s="182"/>
      <c r="N46" s="180" t="s">
        <v>41</v>
      </c>
      <c r="O46" s="189"/>
      <c r="P46" s="190"/>
      <c r="Q46" s="180" t="s">
        <v>23</v>
      </c>
      <c r="R46" s="181"/>
      <c r="S46" s="182"/>
      <c r="T46" s="191" t="s">
        <v>22</v>
      </c>
    </row>
    <row r="47" spans="1:23" ht="12.75" customHeight="1" x14ac:dyDescent="0.2">
      <c r="A47" s="79"/>
      <c r="B47" s="83"/>
      <c r="C47" s="84"/>
      <c r="D47" s="84"/>
      <c r="E47" s="84"/>
      <c r="F47" s="84"/>
      <c r="G47" s="84"/>
      <c r="H47" s="84"/>
      <c r="I47" s="85"/>
      <c r="J47" s="87"/>
      <c r="K47" s="5" t="s">
        <v>28</v>
      </c>
      <c r="L47" s="5" t="s">
        <v>29</v>
      </c>
      <c r="M47" s="5" t="s">
        <v>30</v>
      </c>
      <c r="N47" s="5" t="s">
        <v>34</v>
      </c>
      <c r="O47" s="5" t="s">
        <v>7</v>
      </c>
      <c r="P47" s="5" t="s">
        <v>31</v>
      </c>
      <c r="Q47" s="5" t="s">
        <v>32</v>
      </c>
      <c r="R47" s="5" t="s">
        <v>28</v>
      </c>
      <c r="S47" s="5" t="s">
        <v>33</v>
      </c>
      <c r="T47" s="87"/>
    </row>
    <row r="48" spans="1:23" x14ac:dyDescent="0.2">
      <c r="A48" s="51" t="s">
        <v>111</v>
      </c>
      <c r="B48" s="186" t="s">
        <v>112</v>
      </c>
      <c r="C48" s="187"/>
      <c r="D48" s="187"/>
      <c r="E48" s="187"/>
      <c r="F48" s="187"/>
      <c r="G48" s="187"/>
      <c r="H48" s="187"/>
      <c r="I48" s="188"/>
      <c r="J48" s="11">
        <v>5</v>
      </c>
      <c r="K48" s="11">
        <v>2</v>
      </c>
      <c r="L48" s="11">
        <v>1</v>
      </c>
      <c r="M48" s="11">
        <v>0</v>
      </c>
      <c r="N48" s="18">
        <f>K48+L48+M48</f>
        <v>3</v>
      </c>
      <c r="O48" s="19">
        <f>P48-N48</f>
        <v>6</v>
      </c>
      <c r="P48" s="19">
        <f>ROUND(PRODUCT(J48,25)/14,0)</f>
        <v>9</v>
      </c>
      <c r="Q48" s="23" t="s">
        <v>32</v>
      </c>
      <c r="R48" s="11"/>
      <c r="S48" s="24"/>
      <c r="T48" s="11" t="s">
        <v>96</v>
      </c>
    </row>
    <row r="49" spans="1:23" x14ac:dyDescent="0.2">
      <c r="A49" s="51" t="s">
        <v>113</v>
      </c>
      <c r="B49" s="186" t="s">
        <v>114</v>
      </c>
      <c r="C49" s="187"/>
      <c r="D49" s="187"/>
      <c r="E49" s="187"/>
      <c r="F49" s="187"/>
      <c r="G49" s="187"/>
      <c r="H49" s="187"/>
      <c r="I49" s="188"/>
      <c r="J49" s="11">
        <v>10</v>
      </c>
      <c r="K49" s="11">
        <v>1</v>
      </c>
      <c r="L49" s="11">
        <v>2</v>
      </c>
      <c r="M49" s="11">
        <v>2</v>
      </c>
      <c r="N49" s="18">
        <f t="shared" ref="N49:N51" si="6">K49+L49+M49</f>
        <v>5</v>
      </c>
      <c r="O49" s="19">
        <f t="shared" ref="O49:O51" si="7">P49-N49</f>
        <v>13</v>
      </c>
      <c r="P49" s="19">
        <f t="shared" ref="P49:P51" si="8">ROUND(PRODUCT(J49,25)/14,0)</f>
        <v>18</v>
      </c>
      <c r="Q49" s="23"/>
      <c r="R49" s="11"/>
      <c r="S49" s="24" t="s">
        <v>33</v>
      </c>
      <c r="T49" s="11" t="s">
        <v>96</v>
      </c>
    </row>
    <row r="50" spans="1:23" ht="35.25" customHeight="1" x14ac:dyDescent="0.2">
      <c r="A50" s="51" t="s">
        <v>115</v>
      </c>
      <c r="B50" s="210" t="s">
        <v>116</v>
      </c>
      <c r="C50" s="211"/>
      <c r="D50" s="211"/>
      <c r="E50" s="211"/>
      <c r="F50" s="211"/>
      <c r="G50" s="211"/>
      <c r="H50" s="211"/>
      <c r="I50" s="212"/>
      <c r="J50" s="11">
        <v>7</v>
      </c>
      <c r="K50" s="11">
        <v>2</v>
      </c>
      <c r="L50" s="11">
        <v>2</v>
      </c>
      <c r="M50" s="11">
        <v>0</v>
      </c>
      <c r="N50" s="18">
        <f t="shared" si="6"/>
        <v>4</v>
      </c>
      <c r="O50" s="19">
        <f t="shared" si="7"/>
        <v>9</v>
      </c>
      <c r="P50" s="19">
        <f t="shared" si="8"/>
        <v>13</v>
      </c>
      <c r="Q50" s="23" t="s">
        <v>32</v>
      </c>
      <c r="R50" s="11"/>
      <c r="S50" s="24"/>
      <c r="T50" s="11" t="s">
        <v>96</v>
      </c>
    </row>
    <row r="51" spans="1:23" x14ac:dyDescent="0.2">
      <c r="A51" s="51" t="s">
        <v>117</v>
      </c>
      <c r="B51" s="186" t="s">
        <v>118</v>
      </c>
      <c r="C51" s="187"/>
      <c r="D51" s="187"/>
      <c r="E51" s="187"/>
      <c r="F51" s="187"/>
      <c r="G51" s="187"/>
      <c r="H51" s="187"/>
      <c r="I51" s="188"/>
      <c r="J51" s="11">
        <v>4</v>
      </c>
      <c r="K51" s="11">
        <v>0</v>
      </c>
      <c r="L51" s="11">
        <v>0</v>
      </c>
      <c r="M51" s="11">
        <v>0</v>
      </c>
      <c r="N51" s="18">
        <f t="shared" si="6"/>
        <v>0</v>
      </c>
      <c r="O51" s="19">
        <f t="shared" si="7"/>
        <v>7</v>
      </c>
      <c r="P51" s="19">
        <f t="shared" si="8"/>
        <v>7</v>
      </c>
      <c r="Q51" s="23"/>
      <c r="R51" s="11" t="s">
        <v>28</v>
      </c>
      <c r="S51" s="24"/>
      <c r="T51" s="11" t="s">
        <v>96</v>
      </c>
    </row>
    <row r="52" spans="1:23" x14ac:dyDescent="0.2">
      <c r="A52" s="51" t="s">
        <v>119</v>
      </c>
      <c r="B52" s="186" t="s">
        <v>120</v>
      </c>
      <c r="C52" s="187"/>
      <c r="D52" s="187"/>
      <c r="E52" s="187"/>
      <c r="F52" s="187"/>
      <c r="G52" s="187"/>
      <c r="H52" s="187"/>
      <c r="I52" s="188"/>
      <c r="J52" s="11">
        <v>4</v>
      </c>
      <c r="K52" s="11">
        <v>1</v>
      </c>
      <c r="L52" s="11">
        <v>0</v>
      </c>
      <c r="M52" s="11">
        <v>2</v>
      </c>
      <c r="N52" s="18">
        <f>K52+L52+M52</f>
        <v>3</v>
      </c>
      <c r="O52" s="19">
        <f>P52-N52</f>
        <v>4</v>
      </c>
      <c r="P52" s="19">
        <f>ROUND(PRODUCT(J52,25)/14,0)</f>
        <v>7</v>
      </c>
      <c r="Q52" s="23" t="s">
        <v>32</v>
      </c>
      <c r="R52" s="11"/>
      <c r="S52" s="24"/>
      <c r="T52" s="11" t="s">
        <v>97</v>
      </c>
    </row>
    <row r="53" spans="1:23" x14ac:dyDescent="0.2">
      <c r="A53" s="21" t="s">
        <v>25</v>
      </c>
      <c r="B53" s="122"/>
      <c r="C53" s="176"/>
      <c r="D53" s="176"/>
      <c r="E53" s="176"/>
      <c r="F53" s="176"/>
      <c r="G53" s="176"/>
      <c r="H53" s="176"/>
      <c r="I53" s="123"/>
      <c r="J53" s="21">
        <f t="shared" ref="J53:P53" si="9">SUM(J48:J52)</f>
        <v>30</v>
      </c>
      <c r="K53" s="21">
        <f t="shared" si="9"/>
        <v>6</v>
      </c>
      <c r="L53" s="21">
        <f t="shared" si="9"/>
        <v>5</v>
      </c>
      <c r="M53" s="21">
        <f t="shared" si="9"/>
        <v>4</v>
      </c>
      <c r="N53" s="21">
        <f t="shared" si="9"/>
        <v>15</v>
      </c>
      <c r="O53" s="21">
        <f t="shared" si="9"/>
        <v>39</v>
      </c>
      <c r="P53" s="21">
        <f t="shared" si="9"/>
        <v>54</v>
      </c>
      <c r="Q53" s="21">
        <f>COUNTIF(Q48:Q52,"E")</f>
        <v>3</v>
      </c>
      <c r="R53" s="21">
        <f>COUNTIF(R48:R52,"C")</f>
        <v>1</v>
      </c>
      <c r="S53" s="21">
        <f>COUNTIF(S48:S52,"VP")</f>
        <v>1</v>
      </c>
      <c r="T53" s="55">
        <f>COUNTA(T48:T52)</f>
        <v>5</v>
      </c>
      <c r="U53" s="131" t="str">
        <f>IF(Q53&gt;=SUM(R53:S53),"Corect","E trebuie să fie cel puțin egal cu C+VP")</f>
        <v>Corect</v>
      </c>
      <c r="V53" s="132"/>
      <c r="W53" s="132"/>
    </row>
    <row r="54" spans="1:23" ht="11.25" customHeight="1" x14ac:dyDescent="0.2"/>
    <row r="55" spans="1:23" s="58" customFormat="1" ht="11.25" customHeight="1" x14ac:dyDescent="0.2"/>
    <row r="56" spans="1:23" s="58" customFormat="1" ht="11.25" customHeight="1" x14ac:dyDescent="0.2"/>
    <row r="57" spans="1:23" s="58" customFormat="1" ht="11.25" customHeight="1" x14ac:dyDescent="0.2"/>
    <row r="58" spans="1:23" s="58" customFormat="1" ht="11.25" customHeight="1" x14ac:dyDescent="0.2"/>
    <row r="59" spans="1:23" s="58" customFormat="1" ht="11.25" customHeight="1" x14ac:dyDescent="0.2"/>
    <row r="60" spans="1:23" s="58" customFormat="1" ht="11.25" customHeight="1" x14ac:dyDescent="0.2"/>
    <row r="61" spans="1:23" s="58" customFormat="1" ht="11.25" customHeight="1" x14ac:dyDescent="0.2"/>
    <row r="62" spans="1:23" s="58" customFormat="1" ht="11.25" customHeight="1" x14ac:dyDescent="0.2"/>
    <row r="63" spans="1:23" x14ac:dyDescent="0.2">
      <c r="B63" s="8"/>
      <c r="C63" s="8"/>
      <c r="D63" s="8"/>
      <c r="E63" s="8"/>
      <c r="F63" s="8"/>
      <c r="G63" s="8"/>
      <c r="M63" s="8"/>
      <c r="N63" s="8"/>
      <c r="O63" s="8"/>
      <c r="P63" s="8"/>
      <c r="Q63" s="8"/>
      <c r="R63" s="8"/>
      <c r="S63" s="8"/>
    </row>
    <row r="65" spans="1:23" ht="18" customHeight="1" x14ac:dyDescent="0.2">
      <c r="A65" s="77" t="s">
        <v>44</v>
      </c>
      <c r="B65" s="77"/>
      <c r="C65" s="77"/>
      <c r="D65" s="77"/>
      <c r="E65" s="77"/>
      <c r="F65" s="77"/>
      <c r="G65" s="77"/>
      <c r="H65" s="77"/>
      <c r="I65" s="77"/>
      <c r="J65" s="77"/>
      <c r="K65" s="77"/>
      <c r="L65" s="77"/>
      <c r="M65" s="77"/>
      <c r="N65" s="77"/>
      <c r="O65" s="77"/>
      <c r="P65" s="77"/>
      <c r="Q65" s="77"/>
      <c r="R65" s="77"/>
      <c r="S65" s="77"/>
      <c r="T65" s="77"/>
    </row>
    <row r="66" spans="1:23" ht="25.5" customHeight="1" x14ac:dyDescent="0.2">
      <c r="A66" s="78" t="s">
        <v>27</v>
      </c>
      <c r="B66" s="80" t="s">
        <v>26</v>
      </c>
      <c r="C66" s="81"/>
      <c r="D66" s="81"/>
      <c r="E66" s="81"/>
      <c r="F66" s="81"/>
      <c r="G66" s="81"/>
      <c r="H66" s="81"/>
      <c r="I66" s="82"/>
      <c r="J66" s="86" t="s">
        <v>40</v>
      </c>
      <c r="K66" s="180" t="s">
        <v>24</v>
      </c>
      <c r="L66" s="181"/>
      <c r="M66" s="182"/>
      <c r="N66" s="180" t="s">
        <v>41</v>
      </c>
      <c r="O66" s="189"/>
      <c r="P66" s="190"/>
      <c r="Q66" s="180" t="s">
        <v>23</v>
      </c>
      <c r="R66" s="181"/>
      <c r="S66" s="182"/>
      <c r="T66" s="191" t="s">
        <v>22</v>
      </c>
    </row>
    <row r="67" spans="1:23" ht="16.5" customHeight="1" x14ac:dyDescent="0.2">
      <c r="A67" s="79"/>
      <c r="B67" s="83"/>
      <c r="C67" s="84"/>
      <c r="D67" s="84"/>
      <c r="E67" s="84"/>
      <c r="F67" s="84"/>
      <c r="G67" s="84"/>
      <c r="H67" s="84"/>
      <c r="I67" s="85"/>
      <c r="J67" s="87"/>
      <c r="K67" s="5" t="s">
        <v>28</v>
      </c>
      <c r="L67" s="5" t="s">
        <v>29</v>
      </c>
      <c r="M67" s="5" t="s">
        <v>30</v>
      </c>
      <c r="N67" s="5" t="s">
        <v>34</v>
      </c>
      <c r="O67" s="5" t="s">
        <v>7</v>
      </c>
      <c r="P67" s="5" t="s">
        <v>31</v>
      </c>
      <c r="Q67" s="5" t="s">
        <v>32</v>
      </c>
      <c r="R67" s="5" t="s">
        <v>28</v>
      </c>
      <c r="S67" s="5" t="s">
        <v>33</v>
      </c>
      <c r="T67" s="87"/>
    </row>
    <row r="68" spans="1:23" x14ac:dyDescent="0.2">
      <c r="A68" s="51" t="s">
        <v>121</v>
      </c>
      <c r="B68" s="186" t="s">
        <v>122</v>
      </c>
      <c r="C68" s="187"/>
      <c r="D68" s="187"/>
      <c r="E68" s="187"/>
      <c r="F68" s="187"/>
      <c r="G68" s="187"/>
      <c r="H68" s="187"/>
      <c r="I68" s="188"/>
      <c r="J68" s="11">
        <v>8</v>
      </c>
      <c r="K68" s="11">
        <v>2</v>
      </c>
      <c r="L68" s="11">
        <v>1</v>
      </c>
      <c r="M68" s="11">
        <v>0</v>
      </c>
      <c r="N68" s="18">
        <f>K68+L68+M68</f>
        <v>3</v>
      </c>
      <c r="O68" s="19">
        <f>P68-N68</f>
        <v>11</v>
      </c>
      <c r="P68" s="19">
        <f>ROUND(PRODUCT(J68,25)/14,0)</f>
        <v>14</v>
      </c>
      <c r="Q68" s="23" t="s">
        <v>32</v>
      </c>
      <c r="R68" s="11"/>
      <c r="S68" s="24"/>
      <c r="T68" s="11" t="s">
        <v>96</v>
      </c>
    </row>
    <row r="69" spans="1:23" x14ac:dyDescent="0.2">
      <c r="A69" s="51" t="s">
        <v>123</v>
      </c>
      <c r="B69" s="186" t="s">
        <v>124</v>
      </c>
      <c r="C69" s="187"/>
      <c r="D69" s="187"/>
      <c r="E69" s="187"/>
      <c r="F69" s="187"/>
      <c r="G69" s="187"/>
      <c r="H69" s="187"/>
      <c r="I69" s="188"/>
      <c r="J69" s="11">
        <v>8</v>
      </c>
      <c r="K69" s="11">
        <v>1</v>
      </c>
      <c r="L69" s="11">
        <v>2</v>
      </c>
      <c r="M69" s="11">
        <v>2</v>
      </c>
      <c r="N69" s="18">
        <f t="shared" ref="N69:N71" si="10">K69+L69+M69</f>
        <v>5</v>
      </c>
      <c r="O69" s="19">
        <f t="shared" ref="O69:O71" si="11">P69-N69</f>
        <v>9</v>
      </c>
      <c r="P69" s="19">
        <f t="shared" ref="P69:P71" si="12">ROUND(PRODUCT(J69,25)/14,0)</f>
        <v>14</v>
      </c>
      <c r="Q69" s="23"/>
      <c r="R69" s="11"/>
      <c r="S69" s="24" t="s">
        <v>33</v>
      </c>
      <c r="T69" s="11" t="s">
        <v>96</v>
      </c>
    </row>
    <row r="70" spans="1:23" x14ac:dyDescent="0.2">
      <c r="A70" s="51" t="s">
        <v>125</v>
      </c>
      <c r="B70" s="186" t="s">
        <v>126</v>
      </c>
      <c r="C70" s="187"/>
      <c r="D70" s="187"/>
      <c r="E70" s="187"/>
      <c r="F70" s="187"/>
      <c r="G70" s="187"/>
      <c r="H70" s="187"/>
      <c r="I70" s="188"/>
      <c r="J70" s="11">
        <v>10</v>
      </c>
      <c r="K70" s="11">
        <v>1</v>
      </c>
      <c r="L70" s="11">
        <v>0</v>
      </c>
      <c r="M70" s="11">
        <v>3</v>
      </c>
      <c r="N70" s="18">
        <f t="shared" si="10"/>
        <v>4</v>
      </c>
      <c r="O70" s="19">
        <f t="shared" si="11"/>
        <v>14</v>
      </c>
      <c r="P70" s="19">
        <f t="shared" si="12"/>
        <v>18</v>
      </c>
      <c r="Q70" s="23"/>
      <c r="R70" s="11"/>
      <c r="S70" s="24" t="s">
        <v>33</v>
      </c>
      <c r="T70" s="11" t="s">
        <v>96</v>
      </c>
    </row>
    <row r="71" spans="1:23" x14ac:dyDescent="0.2">
      <c r="A71" s="51" t="s">
        <v>127</v>
      </c>
      <c r="B71" s="186" t="s">
        <v>128</v>
      </c>
      <c r="C71" s="187"/>
      <c r="D71" s="187"/>
      <c r="E71" s="187"/>
      <c r="F71" s="187"/>
      <c r="G71" s="187"/>
      <c r="H71" s="187"/>
      <c r="I71" s="188"/>
      <c r="J71" s="11">
        <v>4</v>
      </c>
      <c r="K71" s="11">
        <v>1</v>
      </c>
      <c r="L71" s="11">
        <v>2</v>
      </c>
      <c r="M71" s="11">
        <v>0</v>
      </c>
      <c r="N71" s="18">
        <f t="shared" si="10"/>
        <v>3</v>
      </c>
      <c r="O71" s="19">
        <f t="shared" si="11"/>
        <v>4</v>
      </c>
      <c r="P71" s="19">
        <f t="shared" si="12"/>
        <v>7</v>
      </c>
      <c r="Q71" s="23" t="s">
        <v>32</v>
      </c>
      <c r="R71" s="11"/>
      <c r="S71" s="24"/>
      <c r="T71" s="11" t="s">
        <v>97</v>
      </c>
    </row>
    <row r="72" spans="1:23" x14ac:dyDescent="0.2">
      <c r="A72" s="21" t="s">
        <v>25</v>
      </c>
      <c r="B72" s="122"/>
      <c r="C72" s="176"/>
      <c r="D72" s="176"/>
      <c r="E72" s="176"/>
      <c r="F72" s="176"/>
      <c r="G72" s="176"/>
      <c r="H72" s="176"/>
      <c r="I72" s="123"/>
      <c r="J72" s="21">
        <f t="shared" ref="J72:P72" si="13">SUM(J68:J71)</f>
        <v>30</v>
      </c>
      <c r="K72" s="21">
        <f t="shared" si="13"/>
        <v>5</v>
      </c>
      <c r="L72" s="21">
        <f t="shared" si="13"/>
        <v>5</v>
      </c>
      <c r="M72" s="21">
        <f t="shared" si="13"/>
        <v>5</v>
      </c>
      <c r="N72" s="21">
        <f t="shared" si="13"/>
        <v>15</v>
      </c>
      <c r="O72" s="21">
        <f t="shared" si="13"/>
        <v>38</v>
      </c>
      <c r="P72" s="21">
        <f t="shared" si="13"/>
        <v>53</v>
      </c>
      <c r="Q72" s="21">
        <f>COUNTIF(Q68:Q71,"E")</f>
        <v>2</v>
      </c>
      <c r="R72" s="21">
        <f>COUNTIF(R68:R71,"C")</f>
        <v>0</v>
      </c>
      <c r="S72" s="21">
        <f>COUNTIF(S68:S71,"VP")</f>
        <v>2</v>
      </c>
      <c r="T72" s="55">
        <f>COUNTA(T68:T71)</f>
        <v>4</v>
      </c>
      <c r="U72" s="131" t="str">
        <f>IF(Q72&gt;=SUM(R72:S72),"Corect","E trebuie să fie cel puțin egal cu C+VP")</f>
        <v>Corect</v>
      </c>
      <c r="V72" s="132"/>
      <c r="W72" s="132"/>
    </row>
    <row r="73" spans="1:23" ht="21.75" customHeight="1" x14ac:dyDescent="0.2"/>
    <row r="74" spans="1:23" ht="18.75" customHeight="1" x14ac:dyDescent="0.2">
      <c r="A74" s="77" t="s">
        <v>45</v>
      </c>
      <c r="B74" s="77"/>
      <c r="C74" s="77"/>
      <c r="D74" s="77"/>
      <c r="E74" s="77"/>
      <c r="F74" s="77"/>
      <c r="G74" s="77"/>
      <c r="H74" s="77"/>
      <c r="I74" s="77"/>
      <c r="J74" s="77"/>
      <c r="K74" s="77"/>
      <c r="L74" s="77"/>
      <c r="M74" s="77"/>
      <c r="N74" s="77"/>
      <c r="O74" s="77"/>
      <c r="P74" s="77"/>
      <c r="Q74" s="77"/>
      <c r="R74" s="77"/>
      <c r="S74" s="77"/>
      <c r="T74" s="77"/>
    </row>
    <row r="75" spans="1:23" ht="24.75" customHeight="1" x14ac:dyDescent="0.2">
      <c r="A75" s="78" t="s">
        <v>27</v>
      </c>
      <c r="B75" s="80" t="s">
        <v>26</v>
      </c>
      <c r="C75" s="81"/>
      <c r="D75" s="81"/>
      <c r="E75" s="81"/>
      <c r="F75" s="81"/>
      <c r="G75" s="81"/>
      <c r="H75" s="81"/>
      <c r="I75" s="82"/>
      <c r="J75" s="86" t="s">
        <v>40</v>
      </c>
      <c r="K75" s="180" t="s">
        <v>24</v>
      </c>
      <c r="L75" s="181"/>
      <c r="M75" s="182"/>
      <c r="N75" s="180" t="s">
        <v>41</v>
      </c>
      <c r="O75" s="189"/>
      <c r="P75" s="190"/>
      <c r="Q75" s="180" t="s">
        <v>23</v>
      </c>
      <c r="R75" s="181"/>
      <c r="S75" s="182"/>
      <c r="T75" s="191" t="s">
        <v>22</v>
      </c>
      <c r="U75" s="1">
        <f>215*14</f>
        <v>3010</v>
      </c>
    </row>
    <row r="76" spans="1:23" x14ac:dyDescent="0.2">
      <c r="A76" s="79"/>
      <c r="B76" s="83"/>
      <c r="C76" s="84"/>
      <c r="D76" s="84"/>
      <c r="E76" s="84"/>
      <c r="F76" s="84"/>
      <c r="G76" s="84"/>
      <c r="H76" s="84"/>
      <c r="I76" s="85"/>
      <c r="J76" s="87"/>
      <c r="K76" s="5" t="s">
        <v>28</v>
      </c>
      <c r="L76" s="5" t="s">
        <v>29</v>
      </c>
      <c r="M76" s="5" t="s">
        <v>30</v>
      </c>
      <c r="N76" s="5" t="s">
        <v>34</v>
      </c>
      <c r="O76" s="5" t="s">
        <v>7</v>
      </c>
      <c r="P76" s="5" t="s">
        <v>31</v>
      </c>
      <c r="Q76" s="5" t="s">
        <v>32</v>
      </c>
      <c r="R76" s="5" t="s">
        <v>28</v>
      </c>
      <c r="S76" s="5" t="s">
        <v>33</v>
      </c>
      <c r="T76" s="87"/>
    </row>
    <row r="77" spans="1:23" x14ac:dyDescent="0.2">
      <c r="A77" s="51" t="s">
        <v>129</v>
      </c>
      <c r="B77" s="186" t="s">
        <v>130</v>
      </c>
      <c r="C77" s="187"/>
      <c r="D77" s="187"/>
      <c r="E77" s="187"/>
      <c r="F77" s="187"/>
      <c r="G77" s="187"/>
      <c r="H77" s="187"/>
      <c r="I77" s="188"/>
      <c r="J77" s="11">
        <v>11</v>
      </c>
      <c r="K77" s="11">
        <v>1</v>
      </c>
      <c r="L77" s="11">
        <v>2</v>
      </c>
      <c r="M77" s="11">
        <v>2</v>
      </c>
      <c r="N77" s="18">
        <f>K77+L77+M77</f>
        <v>5</v>
      </c>
      <c r="O77" s="19">
        <f>P77-N77</f>
        <v>15</v>
      </c>
      <c r="P77" s="19">
        <f>ROUND(PRODUCT(J77,25)/14,0)</f>
        <v>20</v>
      </c>
      <c r="Q77" s="23"/>
      <c r="R77" s="11"/>
      <c r="S77" s="24" t="s">
        <v>33</v>
      </c>
      <c r="T77" s="11" t="s">
        <v>96</v>
      </c>
    </row>
    <row r="78" spans="1:23" ht="27" customHeight="1" x14ac:dyDescent="0.2">
      <c r="A78" s="51" t="s">
        <v>162</v>
      </c>
      <c r="B78" s="183" t="s">
        <v>163</v>
      </c>
      <c r="C78" s="184"/>
      <c r="D78" s="184"/>
      <c r="E78" s="184"/>
      <c r="F78" s="184"/>
      <c r="G78" s="184"/>
      <c r="H78" s="184"/>
      <c r="I78" s="185"/>
      <c r="J78" s="11">
        <v>5</v>
      </c>
      <c r="K78" s="11">
        <v>1</v>
      </c>
      <c r="L78" s="11">
        <v>2</v>
      </c>
      <c r="M78" s="11">
        <v>0</v>
      </c>
      <c r="N78" s="18">
        <f t="shared" ref="N78:N81" si="14">K78+L78+M78</f>
        <v>3</v>
      </c>
      <c r="O78" s="19">
        <f t="shared" ref="O78:O81" si="15">P78-N78</f>
        <v>6</v>
      </c>
      <c r="P78" s="19">
        <f t="shared" ref="P78:P81" si="16">ROUND(PRODUCT(J78,25)/14,0)</f>
        <v>9</v>
      </c>
      <c r="Q78" s="23" t="s">
        <v>32</v>
      </c>
      <c r="R78" s="11"/>
      <c r="S78" s="24"/>
      <c r="T78" s="11" t="s">
        <v>96</v>
      </c>
    </row>
    <row r="79" spans="1:23" ht="28.9" customHeight="1" x14ac:dyDescent="0.2">
      <c r="A79" s="51" t="s">
        <v>165</v>
      </c>
      <c r="B79" s="183" t="s">
        <v>164</v>
      </c>
      <c r="C79" s="184"/>
      <c r="D79" s="184"/>
      <c r="E79" s="184"/>
      <c r="F79" s="184"/>
      <c r="G79" s="184"/>
      <c r="H79" s="184"/>
      <c r="I79" s="185"/>
      <c r="J79" s="11">
        <v>5</v>
      </c>
      <c r="K79" s="11">
        <v>1</v>
      </c>
      <c r="L79" s="11">
        <v>2</v>
      </c>
      <c r="M79" s="11">
        <v>0</v>
      </c>
      <c r="N79" s="18">
        <f t="shared" si="14"/>
        <v>3</v>
      </c>
      <c r="O79" s="19">
        <f t="shared" si="15"/>
        <v>6</v>
      </c>
      <c r="P79" s="19">
        <f t="shared" si="16"/>
        <v>9</v>
      </c>
      <c r="Q79" s="23" t="s">
        <v>32</v>
      </c>
      <c r="R79" s="11"/>
      <c r="S79" s="24"/>
      <c r="T79" s="11" t="s">
        <v>96</v>
      </c>
    </row>
    <row r="80" spans="1:23" x14ac:dyDescent="0.2">
      <c r="A80" s="51" t="s">
        <v>131</v>
      </c>
      <c r="B80" s="186" t="s">
        <v>132</v>
      </c>
      <c r="C80" s="187"/>
      <c r="D80" s="187"/>
      <c r="E80" s="187"/>
      <c r="F80" s="187"/>
      <c r="G80" s="187"/>
      <c r="H80" s="187"/>
      <c r="I80" s="188"/>
      <c r="J80" s="11">
        <v>5</v>
      </c>
      <c r="K80" s="11">
        <v>1</v>
      </c>
      <c r="L80" s="11">
        <v>2</v>
      </c>
      <c r="M80" s="11">
        <v>0</v>
      </c>
      <c r="N80" s="18">
        <f t="shared" si="14"/>
        <v>3</v>
      </c>
      <c r="O80" s="19">
        <f t="shared" si="15"/>
        <v>6</v>
      </c>
      <c r="P80" s="19">
        <f t="shared" si="16"/>
        <v>9</v>
      </c>
      <c r="Q80" s="23" t="s">
        <v>32</v>
      </c>
      <c r="R80" s="11"/>
      <c r="S80" s="24"/>
      <c r="T80" s="11" t="s">
        <v>97</v>
      </c>
    </row>
    <row r="81" spans="1:25" x14ac:dyDescent="0.2">
      <c r="A81" s="51" t="s">
        <v>133</v>
      </c>
      <c r="B81" s="186" t="s">
        <v>134</v>
      </c>
      <c r="C81" s="187"/>
      <c r="D81" s="187"/>
      <c r="E81" s="187"/>
      <c r="F81" s="187"/>
      <c r="G81" s="187"/>
      <c r="H81" s="187"/>
      <c r="I81" s="188"/>
      <c r="J81" s="11">
        <v>4</v>
      </c>
      <c r="K81" s="11">
        <v>0</v>
      </c>
      <c r="L81" s="11">
        <v>0</v>
      </c>
      <c r="M81" s="11">
        <v>0</v>
      </c>
      <c r="N81" s="18">
        <f t="shared" si="14"/>
        <v>0</v>
      </c>
      <c r="O81" s="19">
        <f t="shared" si="15"/>
        <v>7</v>
      </c>
      <c r="P81" s="19">
        <f t="shared" si="16"/>
        <v>7</v>
      </c>
      <c r="Q81" s="23"/>
      <c r="R81" s="11" t="s">
        <v>28</v>
      </c>
      <c r="S81" s="24"/>
      <c r="T81" s="11" t="s">
        <v>96</v>
      </c>
    </row>
    <row r="82" spans="1:25" x14ac:dyDescent="0.2">
      <c r="A82" s="21" t="s">
        <v>25</v>
      </c>
      <c r="B82" s="122"/>
      <c r="C82" s="176"/>
      <c r="D82" s="176"/>
      <c r="E82" s="176"/>
      <c r="F82" s="176"/>
      <c r="G82" s="176"/>
      <c r="H82" s="176"/>
      <c r="I82" s="123"/>
      <c r="J82" s="21">
        <f t="shared" ref="J82:P82" si="17">SUM(J77:J81)</f>
        <v>30</v>
      </c>
      <c r="K82" s="21">
        <f t="shared" si="17"/>
        <v>4</v>
      </c>
      <c r="L82" s="21">
        <f t="shared" si="17"/>
        <v>8</v>
      </c>
      <c r="M82" s="21">
        <f t="shared" si="17"/>
        <v>2</v>
      </c>
      <c r="N82" s="21">
        <f t="shared" si="17"/>
        <v>14</v>
      </c>
      <c r="O82" s="21">
        <f t="shared" si="17"/>
        <v>40</v>
      </c>
      <c r="P82" s="21">
        <f t="shared" si="17"/>
        <v>54</v>
      </c>
      <c r="Q82" s="21">
        <f>COUNTIF(Q77:Q81,"E")</f>
        <v>3</v>
      </c>
      <c r="R82" s="21">
        <f>COUNTIF(R77:R81,"C")</f>
        <v>1</v>
      </c>
      <c r="S82" s="21">
        <f>COUNTIF(S77:S81,"VP")</f>
        <v>1</v>
      </c>
      <c r="T82" s="55">
        <f>COUNTA(T77:T81)</f>
        <v>5</v>
      </c>
      <c r="U82" s="131" t="str">
        <f>IF(Q82&gt;=SUM(R82:S82),"Corect","E trebuie să fie cel puțin egal cu C+VP")</f>
        <v>Corect</v>
      </c>
      <c r="V82" s="132"/>
      <c r="W82" s="132"/>
    </row>
    <row r="84" spans="1:25" ht="19.5" customHeight="1" x14ac:dyDescent="0.2">
      <c r="A84" s="203" t="s">
        <v>46</v>
      </c>
      <c r="B84" s="203"/>
      <c r="C84" s="203"/>
      <c r="D84" s="203"/>
      <c r="E84" s="203"/>
      <c r="F84" s="203"/>
      <c r="G84" s="203"/>
      <c r="H84" s="203"/>
      <c r="I84" s="203"/>
      <c r="J84" s="203"/>
      <c r="K84" s="203"/>
      <c r="L84" s="203"/>
      <c r="M84" s="203"/>
      <c r="N84" s="203"/>
      <c r="O84" s="203"/>
      <c r="P84" s="203"/>
      <c r="Q84" s="203"/>
      <c r="R84" s="203"/>
      <c r="S84" s="203"/>
      <c r="T84" s="203"/>
    </row>
    <row r="85" spans="1:25" ht="27.75" customHeight="1" x14ac:dyDescent="0.2">
      <c r="A85" s="78" t="s">
        <v>27</v>
      </c>
      <c r="B85" s="80" t="s">
        <v>26</v>
      </c>
      <c r="C85" s="81"/>
      <c r="D85" s="81"/>
      <c r="E85" s="81"/>
      <c r="F85" s="81"/>
      <c r="G85" s="81"/>
      <c r="H85" s="81"/>
      <c r="I85" s="82"/>
      <c r="J85" s="86" t="s">
        <v>40</v>
      </c>
      <c r="K85" s="88" t="s">
        <v>24</v>
      </c>
      <c r="L85" s="88"/>
      <c r="M85" s="88"/>
      <c r="N85" s="88" t="s">
        <v>41</v>
      </c>
      <c r="O85" s="89"/>
      <c r="P85" s="89"/>
      <c r="Q85" s="88" t="s">
        <v>23</v>
      </c>
      <c r="R85" s="88"/>
      <c r="S85" s="88"/>
      <c r="T85" s="88" t="s">
        <v>22</v>
      </c>
    </row>
    <row r="86" spans="1:25" ht="12.75" customHeight="1" x14ac:dyDescent="0.2">
      <c r="A86" s="79"/>
      <c r="B86" s="83"/>
      <c r="C86" s="84"/>
      <c r="D86" s="84"/>
      <c r="E86" s="84"/>
      <c r="F86" s="84"/>
      <c r="G86" s="84"/>
      <c r="H86" s="84"/>
      <c r="I86" s="85"/>
      <c r="J86" s="87"/>
      <c r="K86" s="5" t="s">
        <v>28</v>
      </c>
      <c r="L86" s="5" t="s">
        <v>29</v>
      </c>
      <c r="M86" s="5" t="s">
        <v>30</v>
      </c>
      <c r="N86" s="5" t="s">
        <v>34</v>
      </c>
      <c r="O86" s="5" t="s">
        <v>7</v>
      </c>
      <c r="P86" s="5" t="s">
        <v>31</v>
      </c>
      <c r="Q86" s="5" t="s">
        <v>32</v>
      </c>
      <c r="R86" s="5" t="s">
        <v>28</v>
      </c>
      <c r="S86" s="5" t="s">
        <v>33</v>
      </c>
      <c r="T86" s="88"/>
    </row>
    <row r="87" spans="1:25" x14ac:dyDescent="0.2">
      <c r="A87" s="171" t="s">
        <v>151</v>
      </c>
      <c r="B87" s="172"/>
      <c r="C87" s="172"/>
      <c r="D87" s="172"/>
      <c r="E87" s="172"/>
      <c r="F87" s="172"/>
      <c r="G87" s="172"/>
      <c r="H87" s="172"/>
      <c r="I87" s="172"/>
      <c r="J87" s="172"/>
      <c r="K87" s="172"/>
      <c r="L87" s="172"/>
      <c r="M87" s="172"/>
      <c r="N87" s="172"/>
      <c r="O87" s="172"/>
      <c r="P87" s="172"/>
      <c r="Q87" s="172"/>
      <c r="R87" s="172"/>
      <c r="S87" s="172"/>
      <c r="T87" s="173"/>
    </row>
    <row r="88" spans="1:25" x14ac:dyDescent="0.2">
      <c r="A88" s="57" t="s">
        <v>135</v>
      </c>
      <c r="B88" s="167" t="s">
        <v>136</v>
      </c>
      <c r="C88" s="168"/>
      <c r="D88" s="168"/>
      <c r="E88" s="168"/>
      <c r="F88" s="168"/>
      <c r="G88" s="168"/>
      <c r="H88" s="168"/>
      <c r="I88" s="169"/>
      <c r="J88" s="25">
        <v>7</v>
      </c>
      <c r="K88" s="25">
        <v>2</v>
      </c>
      <c r="L88" s="25">
        <v>2</v>
      </c>
      <c r="M88" s="25">
        <v>0</v>
      </c>
      <c r="N88" s="19">
        <f>K88+L88+M88</f>
        <v>4</v>
      </c>
      <c r="O88" s="19">
        <f>P88-N88</f>
        <v>9</v>
      </c>
      <c r="P88" s="19">
        <f>ROUND(PRODUCT(J88,25)/14,0)</f>
        <v>13</v>
      </c>
      <c r="Q88" s="25" t="s">
        <v>32</v>
      </c>
      <c r="R88" s="25"/>
      <c r="S88" s="26"/>
      <c r="T88" s="11" t="s">
        <v>97</v>
      </c>
      <c r="U88" s="145" t="s">
        <v>91</v>
      </c>
      <c r="V88" s="146"/>
      <c r="W88" s="146"/>
      <c r="X88" s="146"/>
      <c r="Y88" s="146"/>
    </row>
    <row r="89" spans="1:25" x14ac:dyDescent="0.2">
      <c r="A89" s="57" t="s">
        <v>137</v>
      </c>
      <c r="B89" s="167" t="s">
        <v>138</v>
      </c>
      <c r="C89" s="168"/>
      <c r="D89" s="168"/>
      <c r="E89" s="168"/>
      <c r="F89" s="168"/>
      <c r="G89" s="168"/>
      <c r="H89" s="168"/>
      <c r="I89" s="169"/>
      <c r="J89" s="25">
        <v>7</v>
      </c>
      <c r="K89" s="25">
        <v>2</v>
      </c>
      <c r="L89" s="25">
        <v>2</v>
      </c>
      <c r="M89" s="25">
        <v>0</v>
      </c>
      <c r="N89" s="19">
        <f t="shared" ref="N89:N94" si="18">K89+L89+M89</f>
        <v>4</v>
      </c>
      <c r="O89" s="19">
        <f t="shared" ref="O89:O94" si="19">P89-N89</f>
        <v>9</v>
      </c>
      <c r="P89" s="19">
        <f t="shared" ref="P89:P98" si="20">ROUND(PRODUCT(J89,25)/14,0)</f>
        <v>13</v>
      </c>
      <c r="Q89" s="25" t="s">
        <v>32</v>
      </c>
      <c r="R89" s="25"/>
      <c r="S89" s="26"/>
      <c r="T89" s="11" t="s">
        <v>97</v>
      </c>
      <c r="U89" s="145"/>
      <c r="V89" s="146"/>
      <c r="W89" s="146"/>
      <c r="X89" s="146"/>
      <c r="Y89" s="146"/>
    </row>
    <row r="90" spans="1:25" x14ac:dyDescent="0.2">
      <c r="A90" s="68" t="s">
        <v>152</v>
      </c>
      <c r="B90" s="174"/>
      <c r="C90" s="174"/>
      <c r="D90" s="174"/>
      <c r="E90" s="174"/>
      <c r="F90" s="174"/>
      <c r="G90" s="174"/>
      <c r="H90" s="174"/>
      <c r="I90" s="174"/>
      <c r="J90" s="174"/>
      <c r="K90" s="174"/>
      <c r="L90" s="174"/>
      <c r="M90" s="174"/>
      <c r="N90" s="174"/>
      <c r="O90" s="174"/>
      <c r="P90" s="174"/>
      <c r="Q90" s="174"/>
      <c r="R90" s="174"/>
      <c r="S90" s="174"/>
      <c r="T90" s="175"/>
      <c r="U90" s="147" t="s">
        <v>92</v>
      </c>
      <c r="V90" s="148"/>
      <c r="W90" s="148"/>
      <c r="X90" s="148"/>
      <c r="Y90" s="149"/>
    </row>
    <row r="91" spans="1:25" x14ac:dyDescent="0.2">
      <c r="A91" s="57" t="s">
        <v>139</v>
      </c>
      <c r="B91" s="167" t="s">
        <v>140</v>
      </c>
      <c r="C91" s="168"/>
      <c r="D91" s="168"/>
      <c r="E91" s="168"/>
      <c r="F91" s="168"/>
      <c r="G91" s="168"/>
      <c r="H91" s="168"/>
      <c r="I91" s="169"/>
      <c r="J91" s="25">
        <v>4</v>
      </c>
      <c r="K91" s="25">
        <v>1</v>
      </c>
      <c r="L91" s="25">
        <v>0</v>
      </c>
      <c r="M91" s="25">
        <v>2</v>
      </c>
      <c r="N91" s="19">
        <f t="shared" si="18"/>
        <v>3</v>
      </c>
      <c r="O91" s="19">
        <f t="shared" si="19"/>
        <v>4</v>
      </c>
      <c r="P91" s="19">
        <f t="shared" si="20"/>
        <v>7</v>
      </c>
      <c r="Q91" s="25" t="s">
        <v>32</v>
      </c>
      <c r="R91" s="25"/>
      <c r="S91" s="26"/>
      <c r="T91" s="11" t="s">
        <v>97</v>
      </c>
      <c r="U91" s="147"/>
      <c r="V91" s="148"/>
      <c r="W91" s="148"/>
      <c r="X91" s="148"/>
      <c r="Y91" s="149"/>
    </row>
    <row r="92" spans="1:25" x14ac:dyDescent="0.2">
      <c r="A92" s="57" t="s">
        <v>141</v>
      </c>
      <c r="B92" s="167" t="s">
        <v>142</v>
      </c>
      <c r="C92" s="168"/>
      <c r="D92" s="168"/>
      <c r="E92" s="168"/>
      <c r="F92" s="168"/>
      <c r="G92" s="168"/>
      <c r="H92" s="168"/>
      <c r="I92" s="169"/>
      <c r="J92" s="25">
        <v>4</v>
      </c>
      <c r="K92" s="25">
        <v>1</v>
      </c>
      <c r="L92" s="25">
        <v>0</v>
      </c>
      <c r="M92" s="25">
        <v>2</v>
      </c>
      <c r="N92" s="19">
        <f t="shared" ref="N92" si="21">K92+L92+M92</f>
        <v>3</v>
      </c>
      <c r="O92" s="19">
        <f t="shared" ref="O92" si="22">P92-N92</f>
        <v>4</v>
      </c>
      <c r="P92" s="19">
        <f t="shared" ref="P92" si="23">ROUND(PRODUCT(J92,25)/14,0)</f>
        <v>7</v>
      </c>
      <c r="Q92" s="25" t="s">
        <v>32</v>
      </c>
      <c r="R92" s="25"/>
      <c r="S92" s="26"/>
      <c r="T92" s="11" t="s">
        <v>97</v>
      </c>
      <c r="U92" s="147"/>
      <c r="V92" s="148"/>
      <c r="W92" s="148"/>
      <c r="X92" s="148"/>
      <c r="Y92" s="149"/>
    </row>
    <row r="93" spans="1:25" x14ac:dyDescent="0.2">
      <c r="A93" s="68" t="s">
        <v>153</v>
      </c>
      <c r="B93" s="174"/>
      <c r="C93" s="174"/>
      <c r="D93" s="174"/>
      <c r="E93" s="174"/>
      <c r="F93" s="174"/>
      <c r="G93" s="174"/>
      <c r="H93" s="174"/>
      <c r="I93" s="174"/>
      <c r="J93" s="174"/>
      <c r="K93" s="174"/>
      <c r="L93" s="174"/>
      <c r="M93" s="174"/>
      <c r="N93" s="174"/>
      <c r="O93" s="174"/>
      <c r="P93" s="174"/>
      <c r="Q93" s="174"/>
      <c r="R93" s="174"/>
      <c r="S93" s="174"/>
      <c r="T93" s="175"/>
      <c r="U93" s="147"/>
      <c r="V93" s="148"/>
      <c r="W93" s="148"/>
      <c r="X93" s="148"/>
      <c r="Y93" s="149"/>
    </row>
    <row r="94" spans="1:25" x14ac:dyDescent="0.2">
      <c r="A94" s="57" t="s">
        <v>143</v>
      </c>
      <c r="B94" s="167" t="s">
        <v>144</v>
      </c>
      <c r="C94" s="168"/>
      <c r="D94" s="168"/>
      <c r="E94" s="168"/>
      <c r="F94" s="168"/>
      <c r="G94" s="168"/>
      <c r="H94" s="168"/>
      <c r="I94" s="169"/>
      <c r="J94" s="25">
        <v>4</v>
      </c>
      <c r="K94" s="25">
        <v>1</v>
      </c>
      <c r="L94" s="25">
        <v>2</v>
      </c>
      <c r="M94" s="25">
        <v>0</v>
      </c>
      <c r="N94" s="19">
        <f t="shared" si="18"/>
        <v>3</v>
      </c>
      <c r="O94" s="19">
        <f t="shared" si="19"/>
        <v>4</v>
      </c>
      <c r="P94" s="19">
        <f t="shared" si="20"/>
        <v>7</v>
      </c>
      <c r="Q94" s="25" t="s">
        <v>32</v>
      </c>
      <c r="R94" s="25"/>
      <c r="S94" s="26"/>
      <c r="T94" s="11" t="s">
        <v>97</v>
      </c>
    </row>
    <row r="95" spans="1:25" x14ac:dyDescent="0.2">
      <c r="A95" s="57" t="s">
        <v>145</v>
      </c>
      <c r="B95" s="167" t="s">
        <v>146</v>
      </c>
      <c r="C95" s="168"/>
      <c r="D95" s="168"/>
      <c r="E95" s="168"/>
      <c r="F95" s="168"/>
      <c r="G95" s="168"/>
      <c r="H95" s="168"/>
      <c r="I95" s="169"/>
      <c r="J95" s="25">
        <v>4</v>
      </c>
      <c r="K95" s="25">
        <v>1</v>
      </c>
      <c r="L95" s="25">
        <v>2</v>
      </c>
      <c r="M95" s="25">
        <v>0</v>
      </c>
      <c r="N95" s="19">
        <f t="shared" ref="N95" si="24">K95+L95+M95</f>
        <v>3</v>
      </c>
      <c r="O95" s="19">
        <f t="shared" ref="O95" si="25">P95-N95</f>
        <v>4</v>
      </c>
      <c r="P95" s="19">
        <f t="shared" ref="P95" si="26">ROUND(PRODUCT(J95,25)/14,0)</f>
        <v>7</v>
      </c>
      <c r="Q95" s="25" t="s">
        <v>32</v>
      </c>
      <c r="R95" s="25"/>
      <c r="S95" s="26"/>
      <c r="T95" s="11" t="s">
        <v>97</v>
      </c>
    </row>
    <row r="96" spans="1:25" x14ac:dyDescent="0.2">
      <c r="A96" s="68" t="s">
        <v>154</v>
      </c>
      <c r="B96" s="69"/>
      <c r="C96" s="69"/>
      <c r="D96" s="69"/>
      <c r="E96" s="69"/>
      <c r="F96" s="69"/>
      <c r="G96" s="69"/>
      <c r="H96" s="69"/>
      <c r="I96" s="69"/>
      <c r="J96" s="69"/>
      <c r="K96" s="69"/>
      <c r="L96" s="69"/>
      <c r="M96" s="69"/>
      <c r="N96" s="69"/>
      <c r="O96" s="69"/>
      <c r="P96" s="69"/>
      <c r="Q96" s="69"/>
      <c r="R96" s="69"/>
      <c r="S96" s="69"/>
      <c r="T96" s="70"/>
    </row>
    <row r="97" spans="1:20" ht="27" customHeight="1" x14ac:dyDescent="0.2">
      <c r="A97" s="57" t="s">
        <v>147</v>
      </c>
      <c r="B97" s="243" t="s">
        <v>148</v>
      </c>
      <c r="C97" s="243"/>
      <c r="D97" s="243"/>
      <c r="E97" s="243"/>
      <c r="F97" s="243"/>
      <c r="G97" s="243"/>
      <c r="H97" s="243"/>
      <c r="I97" s="243"/>
      <c r="J97" s="25">
        <v>5</v>
      </c>
      <c r="K97" s="25">
        <v>1</v>
      </c>
      <c r="L97" s="25">
        <v>2</v>
      </c>
      <c r="M97" s="25">
        <v>0</v>
      </c>
      <c r="N97" s="19">
        <f t="shared" ref="N97:N98" si="27">K97+L97+M97</f>
        <v>3</v>
      </c>
      <c r="O97" s="19">
        <f t="shared" ref="O97:O98" si="28">P97-N97</f>
        <v>6</v>
      </c>
      <c r="P97" s="19">
        <f t="shared" si="20"/>
        <v>9</v>
      </c>
      <c r="Q97" s="25" t="s">
        <v>32</v>
      </c>
      <c r="R97" s="25"/>
      <c r="S97" s="26"/>
      <c r="T97" s="11" t="s">
        <v>97</v>
      </c>
    </row>
    <row r="98" spans="1:20" ht="33" customHeight="1" x14ac:dyDescent="0.2">
      <c r="A98" s="57" t="s">
        <v>149</v>
      </c>
      <c r="B98" s="170" t="s">
        <v>160</v>
      </c>
      <c r="C98" s="170"/>
      <c r="D98" s="170"/>
      <c r="E98" s="170"/>
      <c r="F98" s="170"/>
      <c r="G98" s="170"/>
      <c r="H98" s="170"/>
      <c r="I98" s="170"/>
      <c r="J98" s="25">
        <v>5</v>
      </c>
      <c r="K98" s="25">
        <v>1</v>
      </c>
      <c r="L98" s="25">
        <v>2</v>
      </c>
      <c r="M98" s="25">
        <v>0</v>
      </c>
      <c r="N98" s="19">
        <f t="shared" si="27"/>
        <v>3</v>
      </c>
      <c r="O98" s="19">
        <f t="shared" si="28"/>
        <v>6</v>
      </c>
      <c r="P98" s="19">
        <f t="shared" si="20"/>
        <v>9</v>
      </c>
      <c r="Q98" s="25" t="s">
        <v>32</v>
      </c>
      <c r="R98" s="25"/>
      <c r="S98" s="26"/>
      <c r="T98" s="11" t="s">
        <v>97</v>
      </c>
    </row>
    <row r="99" spans="1:20" ht="24.75" customHeight="1" x14ac:dyDescent="0.2">
      <c r="A99" s="233" t="s">
        <v>83</v>
      </c>
      <c r="B99" s="234"/>
      <c r="C99" s="234"/>
      <c r="D99" s="234"/>
      <c r="E99" s="234"/>
      <c r="F99" s="234"/>
      <c r="G99" s="234"/>
      <c r="H99" s="234"/>
      <c r="I99" s="235"/>
      <c r="J99" s="22">
        <f t="shared" ref="J99:P99" si="29">SUM(J88,J91,J94,J97)</f>
        <v>20</v>
      </c>
      <c r="K99" s="22">
        <f t="shared" si="29"/>
        <v>5</v>
      </c>
      <c r="L99" s="22">
        <f t="shared" si="29"/>
        <v>6</v>
      </c>
      <c r="M99" s="22">
        <f t="shared" si="29"/>
        <v>2</v>
      </c>
      <c r="N99" s="22">
        <f t="shared" si="29"/>
        <v>13</v>
      </c>
      <c r="O99" s="22">
        <f t="shared" si="29"/>
        <v>23</v>
      </c>
      <c r="P99" s="22">
        <f t="shared" si="29"/>
        <v>36</v>
      </c>
      <c r="Q99" s="22">
        <f>COUNTIF(Q88,"E")+COUNTIF(Q91,"E")+COUNTIF(Q94,"E")+COUNTIF(Q97,"E")</f>
        <v>4</v>
      </c>
      <c r="R99" s="22">
        <f>COUNTIF(R88,"C")+COUNTIF(R91,"C")+COUNTIF(R94,"C")+COUNTIF(R97,"C")</f>
        <v>0</v>
      </c>
      <c r="S99" s="22">
        <f>COUNTIF(S88,"VP")+COUNTIF(S91,"VP")+COUNTIF(S94,"VP")+COUNTIF(S97,"VP")</f>
        <v>0</v>
      </c>
      <c r="T99" s="27"/>
    </row>
    <row r="100" spans="1:20" ht="13.5" customHeight="1" x14ac:dyDescent="0.2">
      <c r="A100" s="161" t="s">
        <v>48</v>
      </c>
      <c r="B100" s="162"/>
      <c r="C100" s="162"/>
      <c r="D100" s="162"/>
      <c r="E100" s="162"/>
      <c r="F100" s="162"/>
      <c r="G100" s="162"/>
      <c r="H100" s="162"/>
      <c r="I100" s="162"/>
      <c r="J100" s="163"/>
      <c r="K100" s="22">
        <f t="shared" ref="K100:P100" si="30">SUM(K88,K91,K94,K97)*14</f>
        <v>70</v>
      </c>
      <c r="L100" s="22">
        <f t="shared" si="30"/>
        <v>84</v>
      </c>
      <c r="M100" s="22">
        <f t="shared" si="30"/>
        <v>28</v>
      </c>
      <c r="N100" s="22">
        <f t="shared" si="30"/>
        <v>182</v>
      </c>
      <c r="O100" s="22">
        <f t="shared" si="30"/>
        <v>322</v>
      </c>
      <c r="P100" s="22">
        <f t="shared" si="30"/>
        <v>504</v>
      </c>
      <c r="Q100" s="227"/>
      <c r="R100" s="228"/>
      <c r="S100" s="228"/>
      <c r="T100" s="229"/>
    </row>
    <row r="101" spans="1:20" x14ac:dyDescent="0.2">
      <c r="A101" s="164"/>
      <c r="B101" s="165"/>
      <c r="C101" s="165"/>
      <c r="D101" s="165"/>
      <c r="E101" s="165"/>
      <c r="F101" s="165"/>
      <c r="G101" s="165"/>
      <c r="H101" s="165"/>
      <c r="I101" s="165"/>
      <c r="J101" s="166"/>
      <c r="K101" s="221">
        <f>SUM(K100:M100)</f>
        <v>182</v>
      </c>
      <c r="L101" s="222"/>
      <c r="M101" s="223"/>
      <c r="N101" s="224">
        <f>SUM(N100:O100)</f>
        <v>504</v>
      </c>
      <c r="O101" s="225"/>
      <c r="P101" s="226"/>
      <c r="Q101" s="230"/>
      <c r="R101" s="231"/>
      <c r="S101" s="231"/>
      <c r="T101" s="232"/>
    </row>
    <row r="102" spans="1:20" x14ac:dyDescent="0.2">
      <c r="A102" s="12"/>
      <c r="B102" s="12"/>
      <c r="C102" s="12"/>
      <c r="D102" s="12"/>
      <c r="E102" s="12"/>
      <c r="F102" s="12"/>
      <c r="G102" s="12"/>
      <c r="H102" s="12"/>
      <c r="I102" s="12"/>
      <c r="J102" s="12"/>
      <c r="K102" s="13"/>
      <c r="L102" s="13"/>
      <c r="M102" s="13"/>
      <c r="N102" s="14"/>
      <c r="O102" s="14"/>
      <c r="P102" s="14"/>
      <c r="Q102" s="15"/>
      <c r="R102" s="15"/>
      <c r="S102" s="15"/>
      <c r="T102" s="15"/>
    </row>
    <row r="103" spans="1:20" x14ac:dyDescent="0.2">
      <c r="B103" s="2"/>
      <c r="C103" s="2"/>
      <c r="D103" s="2"/>
      <c r="E103" s="2"/>
      <c r="F103" s="2"/>
      <c r="G103" s="2"/>
      <c r="M103" s="8"/>
      <c r="N103" s="8"/>
      <c r="O103" s="8"/>
      <c r="P103" s="8"/>
      <c r="Q103" s="8"/>
      <c r="R103" s="8"/>
      <c r="S103" s="8"/>
    </row>
    <row r="104" spans="1:20" ht="15" customHeight="1" x14ac:dyDescent="0.2">
      <c r="A104" s="12"/>
      <c r="B104" s="12"/>
      <c r="C104" s="12"/>
      <c r="D104" s="12"/>
      <c r="E104" s="12"/>
      <c r="F104" s="12"/>
      <c r="G104" s="12"/>
      <c r="H104" s="12"/>
      <c r="I104" s="12"/>
      <c r="J104" s="12"/>
      <c r="K104" s="13"/>
      <c r="L104" s="13"/>
      <c r="M104" s="13"/>
      <c r="N104" s="16"/>
      <c r="O104" s="16"/>
      <c r="P104" s="16"/>
      <c r="Q104" s="16"/>
      <c r="R104" s="16"/>
      <c r="S104" s="16"/>
      <c r="T104" s="16"/>
    </row>
    <row r="105" spans="1:20" ht="15" customHeight="1" x14ac:dyDescent="0.2">
      <c r="A105" s="12"/>
      <c r="B105" s="12"/>
      <c r="C105" s="12"/>
      <c r="D105" s="12"/>
      <c r="E105" s="12"/>
      <c r="F105" s="12"/>
      <c r="G105" s="12"/>
      <c r="H105" s="12"/>
      <c r="I105" s="12"/>
      <c r="J105" s="12"/>
      <c r="K105" s="13"/>
      <c r="L105" s="13"/>
      <c r="M105" s="13"/>
      <c r="N105" s="16"/>
      <c r="O105" s="16"/>
      <c r="P105" s="16"/>
      <c r="Q105" s="16"/>
      <c r="R105" s="16"/>
      <c r="S105" s="16"/>
      <c r="T105" s="16"/>
    </row>
    <row r="106" spans="1:20" ht="24" customHeight="1" x14ac:dyDescent="0.2">
      <c r="A106" s="84" t="s">
        <v>49</v>
      </c>
      <c r="B106" s="84"/>
      <c r="C106" s="84"/>
      <c r="D106" s="84"/>
      <c r="E106" s="84"/>
      <c r="F106" s="84"/>
      <c r="G106" s="84"/>
      <c r="H106" s="84"/>
      <c r="I106" s="84"/>
      <c r="J106" s="84"/>
      <c r="K106" s="84"/>
      <c r="L106" s="84"/>
      <c r="M106" s="84"/>
      <c r="N106" s="84"/>
      <c r="O106" s="84"/>
      <c r="P106" s="84"/>
      <c r="Q106" s="84"/>
      <c r="R106" s="84"/>
      <c r="S106" s="84"/>
      <c r="T106" s="84"/>
    </row>
    <row r="107" spans="1:20" ht="16.5" customHeight="1" x14ac:dyDescent="0.2">
      <c r="A107" s="122" t="s">
        <v>98</v>
      </c>
      <c r="B107" s="176"/>
      <c r="C107" s="176"/>
      <c r="D107" s="176"/>
      <c r="E107" s="176"/>
      <c r="F107" s="176"/>
      <c r="G107" s="176"/>
      <c r="H107" s="176"/>
      <c r="I107" s="176"/>
      <c r="J107" s="176"/>
      <c r="K107" s="176"/>
      <c r="L107" s="176"/>
      <c r="M107" s="176"/>
      <c r="N107" s="176"/>
      <c r="O107" s="176"/>
      <c r="P107" s="176"/>
      <c r="Q107" s="176"/>
      <c r="R107" s="176"/>
      <c r="S107" s="176"/>
      <c r="T107" s="123"/>
    </row>
    <row r="108" spans="1:20" ht="34.5" customHeight="1" x14ac:dyDescent="0.2">
      <c r="A108" s="157" t="s">
        <v>27</v>
      </c>
      <c r="B108" s="157" t="s">
        <v>26</v>
      </c>
      <c r="C108" s="157"/>
      <c r="D108" s="157"/>
      <c r="E108" s="157"/>
      <c r="F108" s="157"/>
      <c r="G108" s="157"/>
      <c r="H108" s="157"/>
      <c r="I108" s="157"/>
      <c r="J108" s="121" t="s">
        <v>40</v>
      </c>
      <c r="K108" s="121" t="s">
        <v>24</v>
      </c>
      <c r="L108" s="121"/>
      <c r="M108" s="121"/>
      <c r="N108" s="121" t="s">
        <v>41</v>
      </c>
      <c r="O108" s="121"/>
      <c r="P108" s="121"/>
      <c r="Q108" s="121" t="s">
        <v>23</v>
      </c>
      <c r="R108" s="121"/>
      <c r="S108" s="121"/>
      <c r="T108" s="121" t="s">
        <v>22</v>
      </c>
    </row>
    <row r="109" spans="1:20" x14ac:dyDescent="0.2">
      <c r="A109" s="157"/>
      <c r="B109" s="157"/>
      <c r="C109" s="157"/>
      <c r="D109" s="157"/>
      <c r="E109" s="157"/>
      <c r="F109" s="157"/>
      <c r="G109" s="157"/>
      <c r="H109" s="157"/>
      <c r="I109" s="157"/>
      <c r="J109" s="121"/>
      <c r="K109" s="29" t="s">
        <v>28</v>
      </c>
      <c r="L109" s="29" t="s">
        <v>29</v>
      </c>
      <c r="M109" s="29" t="s">
        <v>30</v>
      </c>
      <c r="N109" s="29" t="s">
        <v>34</v>
      </c>
      <c r="O109" s="29" t="s">
        <v>7</v>
      </c>
      <c r="P109" s="29" t="s">
        <v>31</v>
      </c>
      <c r="Q109" s="29" t="s">
        <v>32</v>
      </c>
      <c r="R109" s="29" t="s">
        <v>28</v>
      </c>
      <c r="S109" s="29" t="s">
        <v>33</v>
      </c>
      <c r="T109" s="121"/>
    </row>
    <row r="110" spans="1:20" ht="27.75" customHeight="1" x14ac:dyDescent="0.2">
      <c r="A110" s="30" t="str">
        <f t="shared" ref="A110:A122" si="31">IF(ISNA(INDEX($A$37:$T$103,MATCH($B110,$B$37:$B$103,0),1)),"",INDEX($A$37:$T$103,MATCH($B110,$B$37:$B$103,0),1))</f>
        <v>VME1699</v>
      </c>
      <c r="B110" s="158" t="s">
        <v>106</v>
      </c>
      <c r="C110" s="159"/>
      <c r="D110" s="159"/>
      <c r="E110" s="159"/>
      <c r="F110" s="159"/>
      <c r="G110" s="159"/>
      <c r="H110" s="159"/>
      <c r="I110" s="160"/>
      <c r="J110" s="19">
        <f t="shared" ref="J110:J122" si="32">IF(ISNA(INDEX($A$37:$T$103,MATCH($B110,$B$37:$B$103,0),10)),"",INDEX($A$37:$T$103,MATCH($B110,$B$37:$B$103,0),10))</f>
        <v>15</v>
      </c>
      <c r="K110" s="19">
        <f t="shared" ref="K110:K122" si="33">IF(ISNA(INDEX($A$37:$T$103,MATCH($B110,$B$37:$B$103,0),11)),"",INDEX($A$37:$T$103,MATCH($B110,$B$37:$B$103,0),11))</f>
        <v>2</v>
      </c>
      <c r="L110" s="19">
        <f t="shared" ref="L110:L122" si="34">IF(ISNA(INDEX($A$37:$T$103,MATCH($B110,$B$37:$B$103,0),12)),"",INDEX($A$37:$T$103,MATCH($B110,$B$37:$B$103,0),12))</f>
        <v>2</v>
      </c>
      <c r="M110" s="19">
        <f t="shared" ref="M110:M122" si="35">IF(ISNA(INDEX($A$37:$T$103,MATCH($B110,$B$37:$B$103,0),13)),"",INDEX($A$37:$T$103,MATCH($B110,$B$37:$B$103,0),13))</f>
        <v>2</v>
      </c>
      <c r="N110" s="19">
        <f t="shared" ref="N110:N122" si="36">IF(ISNA(INDEX($A$37:$T$103,MATCH($B110,$B$37:$B$103,0),14)),"",INDEX($A$37:$T$103,MATCH($B110,$B$37:$B$103,0),14))</f>
        <v>6</v>
      </c>
      <c r="O110" s="19">
        <f t="shared" ref="O110:O122" si="37">IF(ISNA(INDEX($A$37:$T$103,MATCH($B110,$B$37:$B$103,0),15)),"",INDEX($A$37:$T$103,MATCH($B110,$B$37:$B$103,0),15))</f>
        <v>21</v>
      </c>
      <c r="P110" s="19">
        <f t="shared" ref="P110:P122" si="38">IF(ISNA(INDEX($A$37:$T$103,MATCH($B110,$B$37:$B$103,0),16)),"",INDEX($A$37:$T$103,MATCH($B110,$B$37:$B$103,0),16))</f>
        <v>27</v>
      </c>
      <c r="Q110" s="28">
        <f t="shared" ref="Q110:Q122" si="39">IF(ISNA(INDEX($A$37:$T$103,MATCH($B110,$B$37:$B$103,0),17)),"",INDEX($A$37:$T$103,MATCH($B110,$B$37:$B$103,0),17))</f>
        <v>0</v>
      </c>
      <c r="R110" s="28">
        <f t="shared" ref="R110:R122" si="40">IF(ISNA(INDEX($A$37:$T$103,MATCH($B110,$B$37:$B$103,0),18)),"",INDEX($A$37:$T$103,MATCH($B110,$B$37:$B$103,0),18))</f>
        <v>0</v>
      </c>
      <c r="S110" s="28" t="str">
        <f t="shared" ref="S110:S122" si="41">IF(ISNA(INDEX($A$37:$T$103,MATCH($B110,$B$37:$B$103,0),19)),"",INDEX($A$37:$T$103,MATCH($B110,$B$37:$B$103,0),19))</f>
        <v>VP</v>
      </c>
      <c r="T110" s="20" t="s">
        <v>96</v>
      </c>
    </row>
    <row r="111" spans="1:20" ht="24.75" customHeight="1" x14ac:dyDescent="0.2">
      <c r="A111" s="30" t="str">
        <f t="shared" si="31"/>
        <v>VME1698</v>
      </c>
      <c r="B111" s="158" t="s">
        <v>108</v>
      </c>
      <c r="C111" s="159"/>
      <c r="D111" s="159"/>
      <c r="E111" s="159"/>
      <c r="F111" s="159"/>
      <c r="G111" s="159"/>
      <c r="H111" s="159"/>
      <c r="I111" s="160"/>
      <c r="J111" s="19">
        <f t="shared" si="32"/>
        <v>8</v>
      </c>
      <c r="K111" s="19">
        <f t="shared" si="33"/>
        <v>2</v>
      </c>
      <c r="L111" s="19">
        <f t="shared" si="34"/>
        <v>2</v>
      </c>
      <c r="M111" s="19">
        <f t="shared" si="35"/>
        <v>0</v>
      </c>
      <c r="N111" s="19">
        <f t="shared" si="36"/>
        <v>4</v>
      </c>
      <c r="O111" s="19">
        <f t="shared" si="37"/>
        <v>10</v>
      </c>
      <c r="P111" s="19">
        <f t="shared" si="38"/>
        <v>14</v>
      </c>
      <c r="Q111" s="28" t="str">
        <f t="shared" si="39"/>
        <v>E</v>
      </c>
      <c r="R111" s="28">
        <f t="shared" si="40"/>
        <v>0</v>
      </c>
      <c r="S111" s="28">
        <f t="shared" si="41"/>
        <v>0</v>
      </c>
      <c r="T111" s="20" t="s">
        <v>96</v>
      </c>
    </row>
    <row r="112" spans="1:20" x14ac:dyDescent="0.2">
      <c r="A112" s="30" t="str">
        <f t="shared" si="31"/>
        <v>VME2599</v>
      </c>
      <c r="B112" s="156" t="s">
        <v>112</v>
      </c>
      <c r="C112" s="156"/>
      <c r="D112" s="156"/>
      <c r="E112" s="156"/>
      <c r="F112" s="156"/>
      <c r="G112" s="156"/>
      <c r="H112" s="156"/>
      <c r="I112" s="156"/>
      <c r="J112" s="19">
        <f t="shared" si="32"/>
        <v>5</v>
      </c>
      <c r="K112" s="19">
        <f t="shared" si="33"/>
        <v>2</v>
      </c>
      <c r="L112" s="19">
        <f t="shared" si="34"/>
        <v>1</v>
      </c>
      <c r="M112" s="19">
        <f t="shared" si="35"/>
        <v>0</v>
      </c>
      <c r="N112" s="19">
        <f t="shared" si="36"/>
        <v>3</v>
      </c>
      <c r="O112" s="19">
        <f t="shared" si="37"/>
        <v>6</v>
      </c>
      <c r="P112" s="19">
        <f t="shared" si="38"/>
        <v>9</v>
      </c>
      <c r="Q112" s="28" t="str">
        <f t="shared" si="39"/>
        <v>E</v>
      </c>
      <c r="R112" s="28">
        <f t="shared" si="40"/>
        <v>0</v>
      </c>
      <c r="S112" s="28">
        <f t="shared" si="41"/>
        <v>0</v>
      </c>
      <c r="T112" s="20" t="s">
        <v>96</v>
      </c>
    </row>
    <row r="113" spans="1:20" x14ac:dyDescent="0.2">
      <c r="A113" s="30" t="str">
        <f t="shared" si="31"/>
        <v>VME2699</v>
      </c>
      <c r="B113" s="156" t="s">
        <v>114</v>
      </c>
      <c r="C113" s="156"/>
      <c r="D113" s="156"/>
      <c r="E113" s="156"/>
      <c r="F113" s="156"/>
      <c r="G113" s="156"/>
      <c r="H113" s="156"/>
      <c r="I113" s="156"/>
      <c r="J113" s="19">
        <f t="shared" si="32"/>
        <v>10</v>
      </c>
      <c r="K113" s="19">
        <f t="shared" si="33"/>
        <v>1</v>
      </c>
      <c r="L113" s="19">
        <f t="shared" si="34"/>
        <v>2</v>
      </c>
      <c r="M113" s="19">
        <f t="shared" si="35"/>
        <v>2</v>
      </c>
      <c r="N113" s="19">
        <f t="shared" si="36"/>
        <v>5</v>
      </c>
      <c r="O113" s="19">
        <f t="shared" si="37"/>
        <v>13</v>
      </c>
      <c r="P113" s="19">
        <f t="shared" si="38"/>
        <v>18</v>
      </c>
      <c r="Q113" s="28">
        <f t="shared" si="39"/>
        <v>0</v>
      </c>
      <c r="R113" s="28">
        <f t="shared" si="40"/>
        <v>0</v>
      </c>
      <c r="S113" s="28" t="str">
        <f t="shared" si="41"/>
        <v>VP</v>
      </c>
      <c r="T113" s="20" t="s">
        <v>96</v>
      </c>
    </row>
    <row r="114" spans="1:20" ht="24.75" customHeight="1" x14ac:dyDescent="0.2">
      <c r="A114" s="30" t="str">
        <f t="shared" si="31"/>
        <v>VME2698</v>
      </c>
      <c r="B114" s="158" t="s">
        <v>116</v>
      </c>
      <c r="C114" s="159"/>
      <c r="D114" s="159"/>
      <c r="E114" s="159"/>
      <c r="F114" s="159"/>
      <c r="G114" s="159"/>
      <c r="H114" s="159"/>
      <c r="I114" s="160"/>
      <c r="J114" s="19">
        <f t="shared" si="32"/>
        <v>7</v>
      </c>
      <c r="K114" s="19">
        <f t="shared" si="33"/>
        <v>2</v>
      </c>
      <c r="L114" s="19">
        <f t="shared" si="34"/>
        <v>2</v>
      </c>
      <c r="M114" s="19">
        <f t="shared" si="35"/>
        <v>0</v>
      </c>
      <c r="N114" s="19">
        <f t="shared" si="36"/>
        <v>4</v>
      </c>
      <c r="O114" s="19">
        <f t="shared" si="37"/>
        <v>9</v>
      </c>
      <c r="P114" s="19">
        <f t="shared" si="38"/>
        <v>13</v>
      </c>
      <c r="Q114" s="28" t="str">
        <f t="shared" si="39"/>
        <v>E</v>
      </c>
      <c r="R114" s="28">
        <f t="shared" si="40"/>
        <v>0</v>
      </c>
      <c r="S114" s="28">
        <f t="shared" si="41"/>
        <v>0</v>
      </c>
      <c r="T114" s="20" t="s">
        <v>96</v>
      </c>
    </row>
    <row r="115" spans="1:20" x14ac:dyDescent="0.2">
      <c r="A115" s="30" t="str">
        <f t="shared" si="31"/>
        <v>VME2596</v>
      </c>
      <c r="B115" s="156" t="s">
        <v>118</v>
      </c>
      <c r="C115" s="156"/>
      <c r="D115" s="156"/>
      <c r="E115" s="156"/>
      <c r="F115" s="156"/>
      <c r="G115" s="156"/>
      <c r="H115" s="156"/>
      <c r="I115" s="156"/>
      <c r="J115" s="19">
        <f t="shared" si="32"/>
        <v>4</v>
      </c>
      <c r="K115" s="19">
        <f t="shared" si="33"/>
        <v>0</v>
      </c>
      <c r="L115" s="19">
        <f t="shared" si="34"/>
        <v>0</v>
      </c>
      <c r="M115" s="19">
        <f t="shared" si="35"/>
        <v>0</v>
      </c>
      <c r="N115" s="19">
        <f t="shared" si="36"/>
        <v>0</v>
      </c>
      <c r="O115" s="19">
        <f t="shared" si="37"/>
        <v>7</v>
      </c>
      <c r="P115" s="19">
        <f t="shared" si="38"/>
        <v>7</v>
      </c>
      <c r="Q115" s="28">
        <f t="shared" si="39"/>
        <v>0</v>
      </c>
      <c r="R115" s="28" t="str">
        <f t="shared" si="40"/>
        <v>C</v>
      </c>
      <c r="S115" s="28">
        <f t="shared" si="41"/>
        <v>0</v>
      </c>
      <c r="T115" s="20" t="s">
        <v>96</v>
      </c>
    </row>
    <row r="116" spans="1:20" x14ac:dyDescent="0.2">
      <c r="A116" s="30" t="str">
        <f t="shared" si="31"/>
        <v>VME3599</v>
      </c>
      <c r="B116" s="156" t="s">
        <v>122</v>
      </c>
      <c r="C116" s="156"/>
      <c r="D116" s="156"/>
      <c r="E116" s="156"/>
      <c r="F116" s="156"/>
      <c r="G116" s="156"/>
      <c r="H116" s="156"/>
      <c r="I116" s="156"/>
      <c r="J116" s="19">
        <f t="shared" si="32"/>
        <v>8</v>
      </c>
      <c r="K116" s="19">
        <f t="shared" si="33"/>
        <v>2</v>
      </c>
      <c r="L116" s="19">
        <f t="shared" si="34"/>
        <v>1</v>
      </c>
      <c r="M116" s="19">
        <f t="shared" si="35"/>
        <v>0</v>
      </c>
      <c r="N116" s="19">
        <f t="shared" si="36"/>
        <v>3</v>
      </c>
      <c r="O116" s="19">
        <f t="shared" si="37"/>
        <v>11</v>
      </c>
      <c r="P116" s="19">
        <f t="shared" si="38"/>
        <v>14</v>
      </c>
      <c r="Q116" s="28" t="str">
        <f t="shared" si="39"/>
        <v>E</v>
      </c>
      <c r="R116" s="28">
        <f t="shared" si="40"/>
        <v>0</v>
      </c>
      <c r="S116" s="28">
        <f t="shared" si="41"/>
        <v>0</v>
      </c>
      <c r="T116" s="20" t="s">
        <v>96</v>
      </c>
    </row>
    <row r="117" spans="1:20" x14ac:dyDescent="0.2">
      <c r="A117" s="30" t="str">
        <f t="shared" si="31"/>
        <v>VME3699</v>
      </c>
      <c r="B117" s="156" t="s">
        <v>124</v>
      </c>
      <c r="C117" s="156"/>
      <c r="D117" s="156"/>
      <c r="E117" s="156"/>
      <c r="F117" s="156"/>
      <c r="G117" s="156"/>
      <c r="H117" s="156"/>
      <c r="I117" s="156"/>
      <c r="J117" s="19">
        <f t="shared" si="32"/>
        <v>8</v>
      </c>
      <c r="K117" s="19">
        <f t="shared" si="33"/>
        <v>1</v>
      </c>
      <c r="L117" s="19">
        <f t="shared" si="34"/>
        <v>2</v>
      </c>
      <c r="M117" s="19">
        <f t="shared" si="35"/>
        <v>2</v>
      </c>
      <c r="N117" s="19">
        <f t="shared" si="36"/>
        <v>5</v>
      </c>
      <c r="O117" s="19">
        <f t="shared" si="37"/>
        <v>9</v>
      </c>
      <c r="P117" s="19">
        <f t="shared" si="38"/>
        <v>14</v>
      </c>
      <c r="Q117" s="28">
        <f t="shared" si="39"/>
        <v>0</v>
      </c>
      <c r="R117" s="28">
        <f t="shared" si="40"/>
        <v>0</v>
      </c>
      <c r="S117" s="28" t="str">
        <f t="shared" si="41"/>
        <v>VP</v>
      </c>
      <c r="T117" s="20" t="s">
        <v>96</v>
      </c>
    </row>
    <row r="118" spans="1:20" x14ac:dyDescent="0.2">
      <c r="A118" s="30" t="str">
        <f t="shared" si="31"/>
        <v>VME3597</v>
      </c>
      <c r="B118" s="156" t="s">
        <v>126</v>
      </c>
      <c r="C118" s="156"/>
      <c r="D118" s="156"/>
      <c r="E118" s="156"/>
      <c r="F118" s="156"/>
      <c r="G118" s="156"/>
      <c r="H118" s="156"/>
      <c r="I118" s="156"/>
      <c r="J118" s="19">
        <f t="shared" si="32"/>
        <v>10</v>
      </c>
      <c r="K118" s="19">
        <f t="shared" si="33"/>
        <v>1</v>
      </c>
      <c r="L118" s="19">
        <f t="shared" si="34"/>
        <v>0</v>
      </c>
      <c r="M118" s="19">
        <f t="shared" si="35"/>
        <v>3</v>
      </c>
      <c r="N118" s="19">
        <f t="shared" si="36"/>
        <v>4</v>
      </c>
      <c r="O118" s="19">
        <f t="shared" si="37"/>
        <v>14</v>
      </c>
      <c r="P118" s="19">
        <f t="shared" si="38"/>
        <v>18</v>
      </c>
      <c r="Q118" s="28">
        <f t="shared" si="39"/>
        <v>0</v>
      </c>
      <c r="R118" s="28">
        <f t="shared" si="40"/>
        <v>0</v>
      </c>
      <c r="S118" s="28" t="str">
        <f t="shared" si="41"/>
        <v>VP</v>
      </c>
      <c r="T118" s="20" t="s">
        <v>96</v>
      </c>
    </row>
    <row r="119" spans="1:20" x14ac:dyDescent="0.2">
      <c r="A119" s="30" t="str">
        <f t="shared" si="31"/>
        <v>VME4699</v>
      </c>
      <c r="B119" s="156" t="s">
        <v>130</v>
      </c>
      <c r="C119" s="156"/>
      <c r="D119" s="156"/>
      <c r="E119" s="156"/>
      <c r="F119" s="156"/>
      <c r="G119" s="156"/>
      <c r="H119" s="156"/>
      <c r="I119" s="156"/>
      <c r="J119" s="19">
        <f t="shared" si="32"/>
        <v>11</v>
      </c>
      <c r="K119" s="19">
        <f t="shared" si="33"/>
        <v>1</v>
      </c>
      <c r="L119" s="19">
        <f t="shared" si="34"/>
        <v>2</v>
      </c>
      <c r="M119" s="19">
        <f t="shared" si="35"/>
        <v>2</v>
      </c>
      <c r="N119" s="19">
        <f t="shared" si="36"/>
        <v>5</v>
      </c>
      <c r="O119" s="19">
        <f t="shared" si="37"/>
        <v>15</v>
      </c>
      <c r="P119" s="19">
        <f t="shared" si="38"/>
        <v>20</v>
      </c>
      <c r="Q119" s="28">
        <f t="shared" si="39"/>
        <v>0</v>
      </c>
      <c r="R119" s="28">
        <f t="shared" si="40"/>
        <v>0</v>
      </c>
      <c r="S119" s="28" t="str">
        <f t="shared" si="41"/>
        <v>VP</v>
      </c>
      <c r="T119" s="20" t="s">
        <v>96</v>
      </c>
    </row>
    <row r="120" spans="1:20" ht="27.75" customHeight="1" x14ac:dyDescent="0.2">
      <c r="A120" s="30" t="str">
        <f t="shared" si="31"/>
        <v>VME4695</v>
      </c>
      <c r="B120" s="158" t="s">
        <v>163</v>
      </c>
      <c r="C120" s="159"/>
      <c r="D120" s="159"/>
      <c r="E120" s="159"/>
      <c r="F120" s="159"/>
      <c r="G120" s="159"/>
      <c r="H120" s="159"/>
      <c r="I120" s="160"/>
      <c r="J120" s="19">
        <f t="shared" si="32"/>
        <v>5</v>
      </c>
      <c r="K120" s="19">
        <f t="shared" si="33"/>
        <v>1</v>
      </c>
      <c r="L120" s="19">
        <f t="shared" si="34"/>
        <v>2</v>
      </c>
      <c r="M120" s="19">
        <f t="shared" si="35"/>
        <v>0</v>
      </c>
      <c r="N120" s="19">
        <f t="shared" si="36"/>
        <v>3</v>
      </c>
      <c r="O120" s="19">
        <f t="shared" si="37"/>
        <v>6</v>
      </c>
      <c r="P120" s="19">
        <f t="shared" si="38"/>
        <v>9</v>
      </c>
      <c r="Q120" s="28" t="str">
        <f t="shared" si="39"/>
        <v>E</v>
      </c>
      <c r="R120" s="28">
        <f t="shared" si="40"/>
        <v>0</v>
      </c>
      <c r="S120" s="28">
        <f t="shared" si="41"/>
        <v>0</v>
      </c>
      <c r="T120" s="20" t="s">
        <v>96</v>
      </c>
    </row>
    <row r="121" spans="1:20" ht="27" customHeight="1" x14ac:dyDescent="0.2">
      <c r="A121" s="30" t="str">
        <f t="shared" si="31"/>
        <v>VME4694</v>
      </c>
      <c r="B121" s="158" t="s">
        <v>164</v>
      </c>
      <c r="C121" s="159"/>
      <c r="D121" s="159"/>
      <c r="E121" s="159"/>
      <c r="F121" s="159"/>
      <c r="G121" s="159"/>
      <c r="H121" s="159"/>
      <c r="I121" s="160"/>
      <c r="J121" s="19">
        <f t="shared" si="32"/>
        <v>5</v>
      </c>
      <c r="K121" s="19">
        <f t="shared" si="33"/>
        <v>1</v>
      </c>
      <c r="L121" s="19">
        <f t="shared" si="34"/>
        <v>2</v>
      </c>
      <c r="M121" s="19">
        <f t="shared" si="35"/>
        <v>0</v>
      </c>
      <c r="N121" s="19">
        <f t="shared" si="36"/>
        <v>3</v>
      </c>
      <c r="O121" s="19">
        <f t="shared" si="37"/>
        <v>6</v>
      </c>
      <c r="P121" s="19">
        <f t="shared" si="38"/>
        <v>9</v>
      </c>
      <c r="Q121" s="28" t="str">
        <f t="shared" si="39"/>
        <v>E</v>
      </c>
      <c r="R121" s="28">
        <f t="shared" si="40"/>
        <v>0</v>
      </c>
      <c r="S121" s="28">
        <f t="shared" si="41"/>
        <v>0</v>
      </c>
      <c r="T121" s="20" t="s">
        <v>96</v>
      </c>
    </row>
    <row r="122" spans="1:20" x14ac:dyDescent="0.2">
      <c r="A122" s="30" t="str">
        <f t="shared" si="31"/>
        <v>VME4696</v>
      </c>
      <c r="B122" s="156" t="s">
        <v>134</v>
      </c>
      <c r="C122" s="156"/>
      <c r="D122" s="156"/>
      <c r="E122" s="156"/>
      <c r="F122" s="156"/>
      <c r="G122" s="156"/>
      <c r="H122" s="156"/>
      <c r="I122" s="156"/>
      <c r="J122" s="19">
        <f t="shared" si="32"/>
        <v>4</v>
      </c>
      <c r="K122" s="19">
        <f t="shared" si="33"/>
        <v>0</v>
      </c>
      <c r="L122" s="19">
        <f t="shared" si="34"/>
        <v>0</v>
      </c>
      <c r="M122" s="19">
        <f t="shared" si="35"/>
        <v>0</v>
      </c>
      <c r="N122" s="19">
        <f t="shared" si="36"/>
        <v>0</v>
      </c>
      <c r="O122" s="19">
        <f t="shared" si="37"/>
        <v>7</v>
      </c>
      <c r="P122" s="19">
        <f t="shared" si="38"/>
        <v>7</v>
      </c>
      <c r="Q122" s="28">
        <f t="shared" si="39"/>
        <v>0</v>
      </c>
      <c r="R122" s="28" t="str">
        <f t="shared" si="40"/>
        <v>C</v>
      </c>
      <c r="S122" s="28">
        <f t="shared" si="41"/>
        <v>0</v>
      </c>
      <c r="T122" s="20" t="s">
        <v>96</v>
      </c>
    </row>
    <row r="123" spans="1:20" ht="27" customHeight="1" x14ac:dyDescent="0.2">
      <c r="A123" s="115" t="s">
        <v>83</v>
      </c>
      <c r="B123" s="116"/>
      <c r="C123" s="116"/>
      <c r="D123" s="116"/>
      <c r="E123" s="116"/>
      <c r="F123" s="116"/>
      <c r="G123" s="116"/>
      <c r="H123" s="116"/>
      <c r="I123" s="117"/>
      <c r="J123" s="36">
        <f t="shared" ref="J123:P123" si="42">SUM(J110:J122)</f>
        <v>100</v>
      </c>
      <c r="K123" s="36">
        <f t="shared" si="42"/>
        <v>16</v>
      </c>
      <c r="L123" s="36">
        <f t="shared" si="42"/>
        <v>18</v>
      </c>
      <c r="M123" s="36">
        <f t="shared" si="42"/>
        <v>11</v>
      </c>
      <c r="N123" s="36">
        <f t="shared" si="42"/>
        <v>45</v>
      </c>
      <c r="O123" s="36">
        <f t="shared" si="42"/>
        <v>134</v>
      </c>
      <c r="P123" s="36">
        <f t="shared" si="42"/>
        <v>179</v>
      </c>
      <c r="Q123" s="37">
        <f>COUNTIF(Q110:Q122,"E")</f>
        <v>6</v>
      </c>
      <c r="R123" s="37">
        <f>COUNTIF(R110:R122,"C")</f>
        <v>2</v>
      </c>
      <c r="S123" s="37">
        <f>COUNTIF(S110:S122,"VP")</f>
        <v>5</v>
      </c>
      <c r="T123" s="38"/>
    </row>
    <row r="124" spans="1:20" ht="12.75" customHeight="1" x14ac:dyDescent="0.2">
      <c r="A124" s="245" t="s">
        <v>48</v>
      </c>
      <c r="B124" s="246"/>
      <c r="C124" s="246"/>
      <c r="D124" s="246"/>
      <c r="E124" s="246"/>
      <c r="F124" s="246"/>
      <c r="G124" s="246"/>
      <c r="H124" s="246"/>
      <c r="I124" s="246"/>
      <c r="J124" s="247"/>
      <c r="K124" s="36">
        <f>K123*14</f>
        <v>224</v>
      </c>
      <c r="L124" s="36">
        <f>L123*14</f>
        <v>252</v>
      </c>
      <c r="M124" s="36">
        <f t="shared" ref="M124:P124" si="43">M123*14</f>
        <v>154</v>
      </c>
      <c r="N124" s="36">
        <f t="shared" si="43"/>
        <v>630</v>
      </c>
      <c r="O124" s="36">
        <f t="shared" si="43"/>
        <v>1876</v>
      </c>
      <c r="P124" s="36">
        <f t="shared" si="43"/>
        <v>2506</v>
      </c>
      <c r="Q124" s="109"/>
      <c r="R124" s="110"/>
      <c r="S124" s="110"/>
      <c r="T124" s="111"/>
    </row>
    <row r="125" spans="1:20" x14ac:dyDescent="0.2">
      <c r="A125" s="248"/>
      <c r="B125" s="249"/>
      <c r="C125" s="249"/>
      <c r="D125" s="249"/>
      <c r="E125" s="249"/>
      <c r="F125" s="249"/>
      <c r="G125" s="249"/>
      <c r="H125" s="249"/>
      <c r="I125" s="249"/>
      <c r="J125" s="250"/>
      <c r="K125" s="150">
        <f>SUM(K124:M124)</f>
        <v>630</v>
      </c>
      <c r="L125" s="151"/>
      <c r="M125" s="152"/>
      <c r="N125" s="153">
        <f>SUM(N124:O124)</f>
        <v>2506</v>
      </c>
      <c r="O125" s="154"/>
      <c r="P125" s="155"/>
      <c r="Q125" s="112"/>
      <c r="R125" s="113"/>
      <c r="S125" s="113"/>
      <c r="T125" s="114"/>
    </row>
    <row r="127" spans="1:20" ht="27.75" customHeight="1" x14ac:dyDescent="0.2">
      <c r="A127" s="88" t="s">
        <v>150</v>
      </c>
      <c r="B127" s="244"/>
      <c r="C127" s="244"/>
      <c r="D127" s="244"/>
      <c r="E127" s="244"/>
      <c r="F127" s="244"/>
      <c r="G127" s="244"/>
      <c r="H127" s="244"/>
      <c r="I127" s="244"/>
      <c r="J127" s="244"/>
      <c r="K127" s="244"/>
      <c r="L127" s="244"/>
      <c r="M127" s="244"/>
      <c r="N127" s="244"/>
      <c r="O127" s="244"/>
      <c r="P127" s="244"/>
      <c r="Q127" s="244"/>
      <c r="R127" s="244"/>
      <c r="S127" s="244"/>
      <c r="T127" s="244"/>
    </row>
    <row r="128" spans="1:20" ht="27.75" customHeight="1" x14ac:dyDescent="0.2">
      <c r="A128" s="157" t="s">
        <v>27</v>
      </c>
      <c r="B128" s="157" t="s">
        <v>26</v>
      </c>
      <c r="C128" s="157"/>
      <c r="D128" s="157"/>
      <c r="E128" s="157"/>
      <c r="F128" s="157"/>
      <c r="G128" s="157"/>
      <c r="H128" s="157"/>
      <c r="I128" s="157"/>
      <c r="J128" s="121" t="s">
        <v>40</v>
      </c>
      <c r="K128" s="121" t="s">
        <v>24</v>
      </c>
      <c r="L128" s="121"/>
      <c r="M128" s="121"/>
      <c r="N128" s="121" t="s">
        <v>41</v>
      </c>
      <c r="O128" s="121"/>
      <c r="P128" s="121"/>
      <c r="Q128" s="121" t="s">
        <v>23</v>
      </c>
      <c r="R128" s="121"/>
      <c r="S128" s="121"/>
      <c r="T128" s="121" t="s">
        <v>22</v>
      </c>
    </row>
    <row r="129" spans="1:24" ht="16.5" customHeight="1" x14ac:dyDescent="0.2">
      <c r="A129" s="157"/>
      <c r="B129" s="157"/>
      <c r="C129" s="157"/>
      <c r="D129" s="157"/>
      <c r="E129" s="157"/>
      <c r="F129" s="157"/>
      <c r="G129" s="157"/>
      <c r="H129" s="157"/>
      <c r="I129" s="157"/>
      <c r="J129" s="121"/>
      <c r="K129" s="29" t="s">
        <v>28</v>
      </c>
      <c r="L129" s="29" t="s">
        <v>29</v>
      </c>
      <c r="M129" s="29" t="s">
        <v>30</v>
      </c>
      <c r="N129" s="29" t="s">
        <v>34</v>
      </c>
      <c r="O129" s="29" t="s">
        <v>7</v>
      </c>
      <c r="P129" s="29" t="s">
        <v>31</v>
      </c>
      <c r="Q129" s="29" t="s">
        <v>32</v>
      </c>
      <c r="R129" s="29" t="s">
        <v>28</v>
      </c>
      <c r="S129" s="29" t="s">
        <v>33</v>
      </c>
      <c r="T129" s="121"/>
    </row>
    <row r="130" spans="1:24" x14ac:dyDescent="0.2">
      <c r="A130" s="30" t="str">
        <f>IF(ISNA(INDEX($A$37:$T$103,MATCH($B130,$B$37:$B$103,0),1)),"",INDEX($A$37:$T$103,MATCH($B130,$B$37:$B$103,0),1))</f>
        <v>VMX1690</v>
      </c>
      <c r="B130" s="156" t="s">
        <v>110</v>
      </c>
      <c r="C130" s="156"/>
      <c r="D130" s="156"/>
      <c r="E130" s="156"/>
      <c r="F130" s="156"/>
      <c r="G130" s="156"/>
      <c r="H130" s="156"/>
      <c r="I130" s="156"/>
      <c r="J130" s="19">
        <f>IF(ISNA(INDEX($A$37:$T$103,MATCH($B130,$B$37:$B$103,0),10)),"",INDEX($A$37:$T$103,MATCH($B130,$B$37:$B$103,0),10))</f>
        <v>7</v>
      </c>
      <c r="K130" s="19">
        <f>IF(ISNA(INDEX($A$37:$T$103,MATCH($B130,$B$37:$B$103,0),11)),"",INDEX($A$37:$T$103,MATCH($B130,$B$37:$B$103,0),11))</f>
        <v>2</v>
      </c>
      <c r="L130" s="19">
        <f>IF(ISNA(INDEX($A$37:$T$103,MATCH($B130,$B$37:$B$103,0),12)),"",INDEX($A$37:$T$103,MATCH($B130,$B$37:$B$103,0),12))</f>
        <v>2</v>
      </c>
      <c r="M130" s="19">
        <f>IF(ISNA(INDEX($A$37:$T$103,MATCH($B130,$B$37:$B$103,0),13)),"",INDEX($A$37:$T$103,MATCH($B130,$B$37:$B$103,0),13))</f>
        <v>0</v>
      </c>
      <c r="N130" s="19">
        <f>IF(ISNA(INDEX($A$37:$T$103,MATCH($B130,$B$37:$B$103,0),14)),"",INDEX($A$37:$T$103,MATCH($B130,$B$37:$B$103,0),14))</f>
        <v>4</v>
      </c>
      <c r="O130" s="19">
        <f>IF(ISNA(INDEX($A$37:$T$103,MATCH($B130,$B$37:$B$103,0),15)),"",INDEX($A$37:$T$103,MATCH($B130,$B$37:$B$103,0),15))</f>
        <v>9</v>
      </c>
      <c r="P130" s="19">
        <f>IF(ISNA(INDEX($A$37:$T$103,MATCH($B130,$B$37:$B$103,0),16)),"",INDEX($A$37:$T$103,MATCH($B130,$B$37:$B$103,0),16))</f>
        <v>13</v>
      </c>
      <c r="Q130" s="28" t="str">
        <f>IF(ISNA(INDEX($A$37:$T$103,MATCH($B130,$B$37:$B$103,0),17)),"",INDEX($A$37:$T$103,MATCH($B130,$B$37:$B$103,0),17))</f>
        <v>E</v>
      </c>
      <c r="R130" s="28">
        <f>IF(ISNA(INDEX($A$37:$T$103,MATCH($B130,$B$37:$B$103,0),18)),"",INDEX($A$37:$T$103,MATCH($B130,$B$37:$B$103,0),18))</f>
        <v>0</v>
      </c>
      <c r="S130" s="28">
        <f>IF(ISNA(INDEX($A$37:$T$103,MATCH($B130,$B$37:$B$103,0),19)),"",INDEX($A$37:$T$103,MATCH($B130,$B$37:$B$103,0),19))</f>
        <v>0</v>
      </c>
      <c r="T130" s="20" t="s">
        <v>97</v>
      </c>
    </row>
    <row r="131" spans="1:24" x14ac:dyDescent="0.2">
      <c r="A131" s="30" t="str">
        <f>IF(ISNA(INDEX($A$37:$T$103,MATCH($B131,$B$37:$B$103,0),1)),"",INDEX($A$37:$T$103,MATCH($B131,$B$37:$B$103,0),1))</f>
        <v>VMX2690</v>
      </c>
      <c r="B131" s="156" t="s">
        <v>120</v>
      </c>
      <c r="C131" s="156"/>
      <c r="D131" s="156"/>
      <c r="E131" s="156"/>
      <c r="F131" s="156"/>
      <c r="G131" s="156"/>
      <c r="H131" s="156"/>
      <c r="I131" s="156"/>
      <c r="J131" s="19">
        <f>IF(ISNA(INDEX($A$37:$T$103,MATCH($B131,$B$37:$B$103,0),10)),"",INDEX($A$37:$T$103,MATCH($B131,$B$37:$B$103,0),10))</f>
        <v>4</v>
      </c>
      <c r="K131" s="19">
        <f>IF(ISNA(INDEX($A$37:$T$103,MATCH($B131,$B$37:$B$103,0),11)),"",INDEX($A$37:$T$103,MATCH($B131,$B$37:$B$103,0),11))</f>
        <v>1</v>
      </c>
      <c r="L131" s="19">
        <f>IF(ISNA(INDEX($A$37:$T$103,MATCH($B131,$B$37:$B$103,0),12)),"",INDEX($A$37:$T$103,MATCH($B131,$B$37:$B$103,0),12))</f>
        <v>0</v>
      </c>
      <c r="M131" s="19">
        <f>IF(ISNA(INDEX($A$37:$T$103,MATCH($B131,$B$37:$B$103,0),13)),"",INDEX($A$37:$T$103,MATCH($B131,$B$37:$B$103,0),13))</f>
        <v>2</v>
      </c>
      <c r="N131" s="19">
        <f>IF(ISNA(INDEX($A$37:$T$103,MATCH($B131,$B$37:$B$103,0),14)),"",INDEX($A$37:$T$103,MATCH($B131,$B$37:$B$103,0),14))</f>
        <v>3</v>
      </c>
      <c r="O131" s="19">
        <f>IF(ISNA(INDEX($A$37:$T$103,MATCH($B131,$B$37:$B$103,0),15)),"",INDEX($A$37:$T$103,MATCH($B131,$B$37:$B$103,0),15))</f>
        <v>4</v>
      </c>
      <c r="P131" s="19">
        <f>IF(ISNA(INDEX($A$37:$T$103,MATCH($B131,$B$37:$B$103,0),16)),"",INDEX($A$37:$T$103,MATCH($B131,$B$37:$B$103,0),16))</f>
        <v>7</v>
      </c>
      <c r="Q131" s="28" t="str">
        <f>IF(ISNA(INDEX($A$37:$T$103,MATCH($B131,$B$37:$B$103,0),17)),"",INDEX($A$37:$T$103,MATCH($B131,$B$37:$B$103,0),17))</f>
        <v>E</v>
      </c>
      <c r="R131" s="28">
        <f>IF(ISNA(INDEX($A$37:$T$103,MATCH($B131,$B$37:$B$103,0),18)),"",INDEX($A$37:$T$103,MATCH($B131,$B$37:$B$103,0),18))</f>
        <v>0</v>
      </c>
      <c r="S131" s="28">
        <f>IF(ISNA(INDEX($A$37:$T$103,MATCH($B131,$B$37:$B$103,0),19)),"",INDEX($A$37:$T$103,MATCH($B131,$B$37:$B$103,0),19))</f>
        <v>0</v>
      </c>
      <c r="T131" s="20" t="s">
        <v>97</v>
      </c>
    </row>
    <row r="132" spans="1:24" x14ac:dyDescent="0.2">
      <c r="A132" s="30" t="str">
        <f>IF(ISNA(INDEX($A$37:$T$103,MATCH($B132,$B$37:$B$103,0),1)),"",INDEX($A$37:$T$103,MATCH($B132,$B$37:$B$103,0),1))</f>
        <v>VMX3690</v>
      </c>
      <c r="B132" s="156" t="s">
        <v>128</v>
      </c>
      <c r="C132" s="156"/>
      <c r="D132" s="156"/>
      <c r="E132" s="156"/>
      <c r="F132" s="156"/>
      <c r="G132" s="156"/>
      <c r="H132" s="156"/>
      <c r="I132" s="156"/>
      <c r="J132" s="19">
        <f>IF(ISNA(INDEX($A$37:$T$103,MATCH($B132,$B$37:$B$103,0),10)),"",INDEX($A$37:$T$103,MATCH($B132,$B$37:$B$103,0),10))</f>
        <v>4</v>
      </c>
      <c r="K132" s="19">
        <f>IF(ISNA(INDEX($A$37:$T$103,MATCH($B132,$B$37:$B$103,0),11)),"",INDEX($A$37:$T$103,MATCH($B132,$B$37:$B$103,0),11))</f>
        <v>1</v>
      </c>
      <c r="L132" s="19">
        <f>IF(ISNA(INDEX($A$37:$T$103,MATCH($B132,$B$37:$B$103,0),12)),"",INDEX($A$37:$T$103,MATCH($B132,$B$37:$B$103,0),12))</f>
        <v>2</v>
      </c>
      <c r="M132" s="19">
        <f>IF(ISNA(INDEX($A$37:$T$103,MATCH($B132,$B$37:$B$103,0),13)),"",INDEX($A$37:$T$103,MATCH($B132,$B$37:$B$103,0),13))</f>
        <v>0</v>
      </c>
      <c r="N132" s="19">
        <f>IF(ISNA(INDEX($A$37:$T$103,MATCH($B132,$B$37:$B$103,0),14)),"",INDEX($A$37:$T$103,MATCH($B132,$B$37:$B$103,0),14))</f>
        <v>3</v>
      </c>
      <c r="O132" s="19">
        <f>IF(ISNA(INDEX($A$37:$T$103,MATCH($B132,$B$37:$B$103,0),15)),"",INDEX($A$37:$T$103,MATCH($B132,$B$37:$B$103,0),15))</f>
        <v>4</v>
      </c>
      <c r="P132" s="19">
        <f>IF(ISNA(INDEX($A$37:$T$103,MATCH($B132,$B$37:$B$103,0),16)),"",INDEX($A$37:$T$103,MATCH($B132,$B$37:$B$103,0),16))</f>
        <v>7</v>
      </c>
      <c r="Q132" s="28" t="str">
        <f>IF(ISNA(INDEX($A$37:$T$103,MATCH($B132,$B$37:$B$103,0),17)),"",INDEX($A$37:$T$103,MATCH($B132,$B$37:$B$103,0),17))</f>
        <v>E</v>
      </c>
      <c r="R132" s="28">
        <f>IF(ISNA(INDEX($A$37:$T$103,MATCH($B132,$B$37:$B$103,0),18)),"",INDEX($A$37:$T$103,MATCH($B132,$B$37:$B$103,0),18))</f>
        <v>0</v>
      </c>
      <c r="S132" s="28">
        <f>IF(ISNA(INDEX($A$37:$T$103,MATCH($B132,$B$37:$B$103,0),19)),"",INDEX($A$37:$T$103,MATCH($B132,$B$37:$B$103,0),19))</f>
        <v>0</v>
      </c>
      <c r="T132" s="20" t="s">
        <v>97</v>
      </c>
    </row>
    <row r="133" spans="1:24" x14ac:dyDescent="0.2">
      <c r="A133" s="30" t="str">
        <f>IF(ISNA(INDEX($A$37:$T$103,MATCH($B133,$B$37:$B$103,0),1)),"",INDEX($A$37:$T$103,MATCH($B133,$B$37:$B$103,0),1))</f>
        <v>VMX4690</v>
      </c>
      <c r="B133" s="156" t="s">
        <v>132</v>
      </c>
      <c r="C133" s="156"/>
      <c r="D133" s="156"/>
      <c r="E133" s="156"/>
      <c r="F133" s="156"/>
      <c r="G133" s="156"/>
      <c r="H133" s="156"/>
      <c r="I133" s="156"/>
      <c r="J133" s="19">
        <f>IF(ISNA(INDEX($A$37:$T$103,MATCH($B133,$B$37:$B$103,0),10)),"",INDEX($A$37:$T$103,MATCH($B133,$B$37:$B$103,0),10))</f>
        <v>5</v>
      </c>
      <c r="K133" s="19">
        <f>IF(ISNA(INDEX($A$37:$T$103,MATCH($B133,$B$37:$B$103,0),11)),"",INDEX($A$37:$T$103,MATCH($B133,$B$37:$B$103,0),11))</f>
        <v>1</v>
      </c>
      <c r="L133" s="19">
        <f>IF(ISNA(INDEX($A$37:$T$103,MATCH($B133,$B$37:$B$103,0),12)),"",INDEX($A$37:$T$103,MATCH($B133,$B$37:$B$103,0),12))</f>
        <v>2</v>
      </c>
      <c r="M133" s="19">
        <f>IF(ISNA(INDEX($A$37:$T$103,MATCH($B133,$B$37:$B$103,0),13)),"",INDEX($A$37:$T$103,MATCH($B133,$B$37:$B$103,0),13))</f>
        <v>0</v>
      </c>
      <c r="N133" s="19">
        <f>IF(ISNA(INDEX($A$37:$T$103,MATCH($B133,$B$37:$B$103,0),14)),"",INDEX($A$37:$T$103,MATCH($B133,$B$37:$B$103,0),14))</f>
        <v>3</v>
      </c>
      <c r="O133" s="19">
        <f>IF(ISNA(INDEX($A$37:$T$103,MATCH($B133,$B$37:$B$103,0),15)),"",INDEX($A$37:$T$103,MATCH($B133,$B$37:$B$103,0),15))</f>
        <v>6</v>
      </c>
      <c r="P133" s="19">
        <f>IF(ISNA(INDEX($A$37:$T$103,MATCH($B133,$B$37:$B$103,0),16)),"",INDEX($A$37:$T$103,MATCH($B133,$B$37:$B$103,0),16))</f>
        <v>9</v>
      </c>
      <c r="Q133" s="28" t="str">
        <f>IF(ISNA(INDEX($A$37:$T$103,MATCH($B133,$B$37:$B$103,0),17)),"",INDEX($A$37:$T$103,MATCH($B133,$B$37:$B$103,0),17))</f>
        <v>E</v>
      </c>
      <c r="R133" s="28">
        <f>IF(ISNA(INDEX($A$37:$T$103,MATCH($B133,$B$37:$B$103,0),18)),"",INDEX($A$37:$T$103,MATCH($B133,$B$37:$B$103,0),18))</f>
        <v>0</v>
      </c>
      <c r="S133" s="28">
        <f>IF(ISNA(INDEX($A$37:$T$103,MATCH($B133,$B$37:$B$103,0),19)),"",INDEX($A$37:$T$103,MATCH($B133,$B$37:$B$103,0),19))</f>
        <v>0</v>
      </c>
      <c r="T133" s="20" t="s">
        <v>97</v>
      </c>
    </row>
    <row r="134" spans="1:24" ht="30.75" customHeight="1" x14ac:dyDescent="0.2">
      <c r="A134" s="115" t="s">
        <v>99</v>
      </c>
      <c r="B134" s="116"/>
      <c r="C134" s="116"/>
      <c r="D134" s="116"/>
      <c r="E134" s="116"/>
      <c r="F134" s="116"/>
      <c r="G134" s="116"/>
      <c r="H134" s="116"/>
      <c r="I134" s="117"/>
      <c r="J134" s="36">
        <f t="shared" ref="J134:P134" si="44">SUM(J130:J133)</f>
        <v>20</v>
      </c>
      <c r="K134" s="36">
        <f t="shared" si="44"/>
        <v>5</v>
      </c>
      <c r="L134" s="36">
        <f t="shared" si="44"/>
        <v>6</v>
      </c>
      <c r="M134" s="36">
        <f t="shared" si="44"/>
        <v>2</v>
      </c>
      <c r="N134" s="36">
        <f t="shared" si="44"/>
        <v>13</v>
      </c>
      <c r="O134" s="36">
        <f t="shared" si="44"/>
        <v>23</v>
      </c>
      <c r="P134" s="36">
        <f t="shared" si="44"/>
        <v>36</v>
      </c>
      <c r="Q134" s="37">
        <f>COUNTIF(Q130:Q133,"E")</f>
        <v>4</v>
      </c>
      <c r="R134" s="37">
        <f>COUNTIF(R130:R133,"C")</f>
        <v>0</v>
      </c>
      <c r="S134" s="37">
        <f>COUNTIF(S130:S133,"VP")</f>
        <v>0</v>
      </c>
      <c r="T134" s="38"/>
    </row>
    <row r="135" spans="1:24" ht="15.75" customHeight="1" x14ac:dyDescent="0.2">
      <c r="A135" s="245" t="s">
        <v>48</v>
      </c>
      <c r="B135" s="246"/>
      <c r="C135" s="246"/>
      <c r="D135" s="246"/>
      <c r="E135" s="246"/>
      <c r="F135" s="246"/>
      <c r="G135" s="246"/>
      <c r="H135" s="246"/>
      <c r="I135" s="246"/>
      <c r="J135" s="247"/>
      <c r="K135" s="36">
        <f>K134*14</f>
        <v>70</v>
      </c>
      <c r="L135" s="36">
        <f>L134*14</f>
        <v>84</v>
      </c>
      <c r="M135" s="36">
        <f t="shared" ref="M135:P135" si="45">M134*14</f>
        <v>28</v>
      </c>
      <c r="N135" s="36">
        <f t="shared" si="45"/>
        <v>182</v>
      </c>
      <c r="O135" s="36">
        <f t="shared" si="45"/>
        <v>322</v>
      </c>
      <c r="P135" s="36">
        <f t="shared" si="45"/>
        <v>504</v>
      </c>
      <c r="Q135" s="109"/>
      <c r="R135" s="110"/>
      <c r="S135" s="110"/>
      <c r="T135" s="111"/>
    </row>
    <row r="136" spans="1:24" ht="17.25" customHeight="1" x14ac:dyDescent="0.2">
      <c r="A136" s="248"/>
      <c r="B136" s="249"/>
      <c r="C136" s="249"/>
      <c r="D136" s="249"/>
      <c r="E136" s="249"/>
      <c r="F136" s="249"/>
      <c r="G136" s="249"/>
      <c r="H136" s="249"/>
      <c r="I136" s="249"/>
      <c r="J136" s="250"/>
      <c r="K136" s="150">
        <f>SUM(K135:M135)</f>
        <v>182</v>
      </c>
      <c r="L136" s="151"/>
      <c r="M136" s="152"/>
      <c r="N136" s="153">
        <f>SUM(N135:O135)</f>
        <v>504</v>
      </c>
      <c r="O136" s="154"/>
      <c r="P136" s="155"/>
      <c r="Q136" s="112"/>
      <c r="R136" s="113"/>
      <c r="S136" s="113"/>
      <c r="T136" s="114"/>
    </row>
    <row r="137" spans="1:24" ht="8.25" customHeight="1" x14ac:dyDescent="0.2"/>
    <row r="139" spans="1:24" x14ac:dyDescent="0.2">
      <c r="A139" s="219" t="s">
        <v>58</v>
      </c>
      <c r="B139" s="219"/>
    </row>
    <row r="140" spans="1:24" x14ac:dyDescent="0.2">
      <c r="A140" s="255" t="s">
        <v>27</v>
      </c>
      <c r="B140" s="251" t="s">
        <v>50</v>
      </c>
      <c r="C140" s="257"/>
      <c r="D140" s="257"/>
      <c r="E140" s="257"/>
      <c r="F140" s="257"/>
      <c r="G140" s="252"/>
      <c r="H140" s="251" t="s">
        <v>53</v>
      </c>
      <c r="I140" s="252"/>
      <c r="J140" s="118" t="s">
        <v>54</v>
      </c>
      <c r="K140" s="119"/>
      <c r="L140" s="119"/>
      <c r="M140" s="119"/>
      <c r="N140" s="119"/>
      <c r="O140" s="120"/>
      <c r="P140" s="251" t="s">
        <v>47</v>
      </c>
      <c r="Q140" s="252"/>
      <c r="R140" s="118" t="s">
        <v>55</v>
      </c>
      <c r="S140" s="119"/>
      <c r="T140" s="120"/>
    </row>
    <row r="141" spans="1:24" x14ac:dyDescent="0.2">
      <c r="A141" s="256"/>
      <c r="B141" s="253"/>
      <c r="C141" s="258"/>
      <c r="D141" s="258"/>
      <c r="E141" s="258"/>
      <c r="F141" s="258"/>
      <c r="G141" s="254"/>
      <c r="H141" s="253"/>
      <c r="I141" s="254"/>
      <c r="J141" s="118" t="s">
        <v>34</v>
      </c>
      <c r="K141" s="120"/>
      <c r="L141" s="118" t="s">
        <v>7</v>
      </c>
      <c r="M141" s="120"/>
      <c r="N141" s="118" t="s">
        <v>31</v>
      </c>
      <c r="O141" s="120"/>
      <c r="P141" s="253"/>
      <c r="Q141" s="254"/>
      <c r="R141" s="35" t="s">
        <v>56</v>
      </c>
      <c r="S141" s="118" t="s">
        <v>57</v>
      </c>
      <c r="T141" s="120"/>
    </row>
    <row r="142" spans="1:24" x14ac:dyDescent="0.2">
      <c r="A142" s="35">
        <v>1</v>
      </c>
      <c r="B142" s="118" t="s">
        <v>51</v>
      </c>
      <c r="C142" s="119"/>
      <c r="D142" s="119"/>
      <c r="E142" s="119"/>
      <c r="F142" s="119"/>
      <c r="G142" s="120"/>
      <c r="H142" s="139">
        <f>J142</f>
        <v>630</v>
      </c>
      <c r="I142" s="139"/>
      <c r="J142" s="259">
        <f>SUM(N43,N53,N72,N82)*14-J143</f>
        <v>630</v>
      </c>
      <c r="K142" s="260"/>
      <c r="L142" s="259">
        <f>SUM(O43,O53,O72,O82)*14-L143</f>
        <v>1876</v>
      </c>
      <c r="M142" s="260"/>
      <c r="N142" s="134">
        <f>SUM(P43,P53,P72,P82)*14-N143</f>
        <v>2506</v>
      </c>
      <c r="O142" s="135"/>
      <c r="P142" s="105">
        <f>H142/H144</f>
        <v>0.77586206896551724</v>
      </c>
      <c r="Q142" s="106"/>
      <c r="R142" s="53">
        <f>SUM(J43,J53)-R143</f>
        <v>49</v>
      </c>
      <c r="S142" s="136">
        <f>SUM(J72,J82)-S143</f>
        <v>51</v>
      </c>
      <c r="T142" s="137"/>
    </row>
    <row r="143" spans="1:24" x14ac:dyDescent="0.2">
      <c r="A143" s="35">
        <v>2</v>
      </c>
      <c r="B143" s="118" t="s">
        <v>52</v>
      </c>
      <c r="C143" s="119"/>
      <c r="D143" s="119"/>
      <c r="E143" s="119"/>
      <c r="F143" s="119"/>
      <c r="G143" s="120"/>
      <c r="H143" s="138">
        <f>J143</f>
        <v>182</v>
      </c>
      <c r="I143" s="139"/>
      <c r="J143" s="140">
        <f>N100</f>
        <v>182</v>
      </c>
      <c r="K143" s="141"/>
      <c r="L143" s="140">
        <f>O100</f>
        <v>322</v>
      </c>
      <c r="M143" s="141"/>
      <c r="N143" s="142">
        <f>P100</f>
        <v>504</v>
      </c>
      <c r="O143" s="135"/>
      <c r="P143" s="105">
        <f>H143/H144</f>
        <v>0.22413793103448276</v>
      </c>
      <c r="Q143" s="106"/>
      <c r="R143" s="17">
        <f>SUM(J88, J91)</f>
        <v>11</v>
      </c>
      <c r="S143" s="107">
        <f>SUM(J94, J97)</f>
        <v>9</v>
      </c>
      <c r="T143" s="108"/>
      <c r="U143" s="143" t="str">
        <f>IF(N143=P100,"Corect","Nu corespunde cu tabelul de opționale")</f>
        <v>Corect</v>
      </c>
      <c r="V143" s="144"/>
      <c r="W143" s="144"/>
      <c r="X143" s="144"/>
    </row>
    <row r="144" spans="1:24" x14ac:dyDescent="0.2">
      <c r="A144" s="118" t="s">
        <v>25</v>
      </c>
      <c r="B144" s="119"/>
      <c r="C144" s="119"/>
      <c r="D144" s="119"/>
      <c r="E144" s="119"/>
      <c r="F144" s="119"/>
      <c r="G144" s="120"/>
      <c r="H144" s="121">
        <f>J144</f>
        <v>812</v>
      </c>
      <c r="I144" s="121"/>
      <c r="J144" s="121">
        <f>SUM(J142:K143)</f>
        <v>812</v>
      </c>
      <c r="K144" s="121"/>
      <c r="L144" s="122">
        <f>SUM(L142:M143)</f>
        <v>2198</v>
      </c>
      <c r="M144" s="123"/>
      <c r="N144" s="122">
        <f>SUM(N142:O143)</f>
        <v>3010</v>
      </c>
      <c r="O144" s="123"/>
      <c r="P144" s="124">
        <f>SUM(P142:Q143)</f>
        <v>1</v>
      </c>
      <c r="Q144" s="125"/>
      <c r="R144" s="54">
        <f>SUM(R142:R143)</f>
        <v>60</v>
      </c>
      <c r="S144" s="126">
        <f>SUM(S142:T143)</f>
        <v>60</v>
      </c>
      <c r="T144" s="127"/>
    </row>
    <row r="145" spans="1:34" s="52" customFormat="1" x14ac:dyDescent="0.2">
      <c r="U145" s="50"/>
    </row>
    <row r="146" spans="1:34" x14ac:dyDescent="0.2">
      <c r="U146" s="205"/>
      <c r="V146" s="236"/>
      <c r="W146" s="236"/>
      <c r="X146" s="236"/>
      <c r="Y146" s="236"/>
      <c r="Z146" s="236"/>
      <c r="AA146" s="236"/>
      <c r="AB146" s="236"/>
    </row>
    <row r="147" spans="1:34" x14ac:dyDescent="0.2">
      <c r="A147" s="198" t="s">
        <v>69</v>
      </c>
      <c r="B147" s="198"/>
      <c r="C147" s="198"/>
      <c r="D147" s="198"/>
      <c r="E147" s="198"/>
      <c r="F147" s="198"/>
      <c r="G147" s="198"/>
      <c r="H147" s="198"/>
      <c r="I147" s="198"/>
      <c r="J147" s="198"/>
      <c r="K147" s="198"/>
      <c r="L147" s="198"/>
      <c r="M147" s="198"/>
      <c r="N147" s="198"/>
      <c r="O147" s="198"/>
      <c r="P147" s="198"/>
      <c r="Q147" s="198"/>
      <c r="R147" s="198"/>
      <c r="S147" s="198"/>
      <c r="T147" s="198"/>
      <c r="U147" s="236"/>
      <c r="V147" s="236"/>
      <c r="W147" s="236"/>
      <c r="X147" s="236"/>
      <c r="Y147" s="236"/>
      <c r="Z147" s="236"/>
      <c r="AA147" s="236"/>
      <c r="AB147" s="236"/>
    </row>
    <row r="148" spans="1:34" x14ac:dyDescent="0.2">
      <c r="A148" s="40"/>
      <c r="B148" s="40"/>
      <c r="C148" s="40"/>
      <c r="D148" s="40"/>
      <c r="E148" s="40"/>
      <c r="F148" s="40"/>
      <c r="G148" s="40"/>
      <c r="H148" s="40"/>
      <c r="I148" s="40"/>
      <c r="J148" s="40"/>
      <c r="K148" s="40"/>
      <c r="L148" s="40"/>
      <c r="M148" s="40"/>
      <c r="N148" s="40"/>
      <c r="O148" s="40"/>
      <c r="P148" s="40"/>
      <c r="Q148" s="40"/>
      <c r="R148" s="40"/>
      <c r="S148" s="40"/>
      <c r="T148" s="40"/>
      <c r="U148" s="60"/>
      <c r="V148" s="61"/>
      <c r="W148" s="61"/>
      <c r="X148" s="61"/>
      <c r="Y148" s="61"/>
      <c r="Z148" s="61"/>
      <c r="AA148" s="61"/>
      <c r="AB148" s="61"/>
      <c r="AC148" s="61"/>
      <c r="AD148" s="61"/>
      <c r="AE148" s="61"/>
      <c r="AF148" s="61"/>
      <c r="AG148" s="61"/>
      <c r="AH148" s="61"/>
    </row>
    <row r="149" spans="1:34" x14ac:dyDescent="0.2">
      <c r="A149" s="77" t="s">
        <v>70</v>
      </c>
      <c r="B149" s="77"/>
      <c r="C149" s="77"/>
      <c r="D149" s="77"/>
      <c r="E149" s="77"/>
      <c r="F149" s="77"/>
      <c r="G149" s="77"/>
      <c r="H149" s="77"/>
      <c r="I149" s="77"/>
      <c r="J149" s="77"/>
      <c r="K149" s="77"/>
      <c r="L149" s="77"/>
      <c r="M149" s="77"/>
      <c r="N149" s="77"/>
      <c r="O149" s="77"/>
      <c r="P149" s="77"/>
      <c r="Q149" s="77"/>
      <c r="R149" s="77"/>
      <c r="S149" s="77"/>
      <c r="T149" s="77"/>
      <c r="U149" s="61"/>
      <c r="V149" s="61"/>
      <c r="W149" s="61"/>
      <c r="X149" s="61"/>
      <c r="Y149" s="61"/>
      <c r="Z149" s="61"/>
      <c r="AA149" s="61"/>
      <c r="AB149" s="61"/>
      <c r="AC149" s="61"/>
      <c r="AD149" s="61"/>
      <c r="AE149" s="61"/>
      <c r="AF149" s="61"/>
      <c r="AG149" s="61"/>
      <c r="AH149" s="61"/>
    </row>
    <row r="150" spans="1:34" ht="30" customHeight="1" x14ac:dyDescent="0.2">
      <c r="A150" s="78" t="s">
        <v>27</v>
      </c>
      <c r="B150" s="80" t="s">
        <v>26</v>
      </c>
      <c r="C150" s="81"/>
      <c r="D150" s="81"/>
      <c r="E150" s="81"/>
      <c r="F150" s="81"/>
      <c r="G150" s="81"/>
      <c r="H150" s="81"/>
      <c r="I150" s="82"/>
      <c r="J150" s="86" t="s">
        <v>40</v>
      </c>
      <c r="K150" s="88" t="s">
        <v>24</v>
      </c>
      <c r="L150" s="88"/>
      <c r="M150" s="88"/>
      <c r="N150" s="88" t="s">
        <v>41</v>
      </c>
      <c r="O150" s="89"/>
      <c r="P150" s="89"/>
      <c r="Q150" s="88" t="s">
        <v>23</v>
      </c>
      <c r="R150" s="88"/>
      <c r="S150" s="88"/>
      <c r="T150" s="88" t="s">
        <v>22</v>
      </c>
      <c r="U150" s="62"/>
      <c r="V150" s="62"/>
      <c r="W150" s="62"/>
      <c r="X150" s="62"/>
      <c r="Y150" s="62"/>
      <c r="Z150" s="62"/>
      <c r="AA150" s="62"/>
      <c r="AB150" s="62"/>
      <c r="AC150" s="62"/>
      <c r="AD150" s="62"/>
      <c r="AE150" s="62"/>
      <c r="AF150" s="62"/>
      <c r="AG150" s="62"/>
      <c r="AH150" s="62"/>
    </row>
    <row r="151" spans="1:34" x14ac:dyDescent="0.2">
      <c r="A151" s="79"/>
      <c r="B151" s="83"/>
      <c r="C151" s="84"/>
      <c r="D151" s="84"/>
      <c r="E151" s="84"/>
      <c r="F151" s="84"/>
      <c r="G151" s="84"/>
      <c r="H151" s="84"/>
      <c r="I151" s="85"/>
      <c r="J151" s="87"/>
      <c r="K151" s="41" t="s">
        <v>28</v>
      </c>
      <c r="L151" s="41" t="s">
        <v>29</v>
      </c>
      <c r="M151" s="41" t="s">
        <v>30</v>
      </c>
      <c r="N151" s="41" t="s">
        <v>34</v>
      </c>
      <c r="O151" s="41" t="s">
        <v>7</v>
      </c>
      <c r="P151" s="41" t="s">
        <v>31</v>
      </c>
      <c r="Q151" s="41" t="s">
        <v>32</v>
      </c>
      <c r="R151" s="41" t="s">
        <v>28</v>
      </c>
      <c r="S151" s="41" t="s">
        <v>33</v>
      </c>
      <c r="T151" s="88"/>
      <c r="U151" s="62"/>
      <c r="V151" s="62"/>
      <c r="W151" s="62"/>
      <c r="X151" s="62"/>
      <c r="Y151" s="62"/>
      <c r="Z151" s="62"/>
      <c r="AA151" s="62"/>
      <c r="AB151" s="62"/>
      <c r="AC151" s="62"/>
      <c r="AD151" s="62"/>
      <c r="AE151" s="62"/>
      <c r="AF151" s="62"/>
      <c r="AG151" s="62"/>
      <c r="AH151" s="62"/>
    </row>
    <row r="152" spans="1:34" x14ac:dyDescent="0.2">
      <c r="A152" s="63" t="s">
        <v>71</v>
      </c>
      <c r="B152" s="63"/>
      <c r="C152" s="63"/>
      <c r="D152" s="63"/>
      <c r="E152" s="63"/>
      <c r="F152" s="63"/>
      <c r="G152" s="63"/>
      <c r="H152" s="63"/>
      <c r="I152" s="63"/>
      <c r="J152" s="63"/>
      <c r="K152" s="63"/>
      <c r="L152" s="63"/>
      <c r="M152" s="63"/>
      <c r="N152" s="63"/>
      <c r="O152" s="63"/>
      <c r="P152" s="63"/>
      <c r="Q152" s="63"/>
      <c r="R152" s="63"/>
      <c r="S152" s="63"/>
      <c r="T152" s="63"/>
      <c r="U152" s="62"/>
      <c r="V152" s="62"/>
      <c r="W152" s="62"/>
      <c r="X152" s="62"/>
      <c r="Y152" s="62"/>
      <c r="Z152" s="62"/>
      <c r="AA152" s="62"/>
      <c r="AB152" s="62"/>
      <c r="AC152" s="62"/>
      <c r="AD152" s="62"/>
      <c r="AE152" s="62"/>
      <c r="AF152" s="62"/>
      <c r="AG152" s="62"/>
      <c r="AH152" s="62"/>
    </row>
    <row r="153" spans="1:34" x14ac:dyDescent="0.2">
      <c r="A153" s="42" t="s">
        <v>63</v>
      </c>
      <c r="B153" s="64" t="s">
        <v>72</v>
      </c>
      <c r="C153" s="64"/>
      <c r="D153" s="64"/>
      <c r="E153" s="64"/>
      <c r="F153" s="64"/>
      <c r="G153" s="64"/>
      <c r="H153" s="64"/>
      <c r="I153" s="64"/>
      <c r="J153" s="43">
        <v>5</v>
      </c>
      <c r="K153" s="43">
        <v>2</v>
      </c>
      <c r="L153" s="43">
        <v>1</v>
      </c>
      <c r="M153" s="43">
        <v>0</v>
      </c>
      <c r="N153" s="44">
        <f>K153+L153+M153</f>
        <v>3</v>
      </c>
      <c r="O153" s="44">
        <f>P153-N153</f>
        <v>6</v>
      </c>
      <c r="P153" s="44">
        <f>ROUND(PRODUCT(J153,25)/14,0)</f>
        <v>9</v>
      </c>
      <c r="Q153" s="43" t="s">
        <v>32</v>
      </c>
      <c r="R153" s="43"/>
      <c r="S153" s="45"/>
      <c r="T153" s="45" t="s">
        <v>37</v>
      </c>
      <c r="U153" s="62"/>
      <c r="V153" s="62"/>
      <c r="W153" s="62"/>
      <c r="X153" s="62"/>
      <c r="Y153" s="62"/>
      <c r="Z153" s="62"/>
      <c r="AA153" s="62"/>
      <c r="AB153" s="62"/>
      <c r="AC153" s="62"/>
      <c r="AD153" s="62"/>
      <c r="AE153" s="62"/>
      <c r="AF153" s="62"/>
      <c r="AG153" s="62"/>
      <c r="AH153" s="62"/>
    </row>
    <row r="154" spans="1:34" x14ac:dyDescent="0.2">
      <c r="A154" s="42" t="s">
        <v>64</v>
      </c>
      <c r="B154" s="64" t="s">
        <v>73</v>
      </c>
      <c r="C154" s="64"/>
      <c r="D154" s="64"/>
      <c r="E154" s="64"/>
      <c r="F154" s="64"/>
      <c r="G154" s="64"/>
      <c r="H154" s="64"/>
      <c r="I154" s="64"/>
      <c r="J154" s="43">
        <v>5</v>
      </c>
      <c r="K154" s="43">
        <v>2</v>
      </c>
      <c r="L154" s="43">
        <v>1</v>
      </c>
      <c r="M154" s="43">
        <v>0</v>
      </c>
      <c r="N154" s="44">
        <f>K154+L154+M154</f>
        <v>3</v>
      </c>
      <c r="O154" s="44">
        <f>P154-N154</f>
        <v>6</v>
      </c>
      <c r="P154" s="44">
        <f>ROUND(PRODUCT(J154,25)/14,0)</f>
        <v>9</v>
      </c>
      <c r="Q154" s="43" t="s">
        <v>32</v>
      </c>
      <c r="R154" s="43"/>
      <c r="S154" s="45"/>
      <c r="T154" s="45" t="s">
        <v>37</v>
      </c>
      <c r="U154" s="62"/>
      <c r="V154" s="62"/>
      <c r="W154" s="62"/>
      <c r="X154" s="62"/>
      <c r="Y154" s="62"/>
      <c r="Z154" s="62"/>
      <c r="AA154" s="62"/>
      <c r="AB154" s="62"/>
      <c r="AC154" s="62"/>
      <c r="AD154" s="62"/>
      <c r="AE154" s="62"/>
      <c r="AF154" s="62"/>
      <c r="AG154" s="62"/>
      <c r="AH154" s="62"/>
    </row>
    <row r="155" spans="1:34" x14ac:dyDescent="0.2">
      <c r="A155" s="65" t="s">
        <v>74</v>
      </c>
      <c r="B155" s="66"/>
      <c r="C155" s="66"/>
      <c r="D155" s="66"/>
      <c r="E155" s="66"/>
      <c r="F155" s="66"/>
      <c r="G155" s="66"/>
      <c r="H155" s="66"/>
      <c r="I155" s="66"/>
      <c r="J155" s="66"/>
      <c r="K155" s="66"/>
      <c r="L155" s="66"/>
      <c r="M155" s="66"/>
      <c r="N155" s="66"/>
      <c r="O155" s="66"/>
      <c r="P155" s="66"/>
      <c r="Q155" s="66"/>
      <c r="R155" s="66"/>
      <c r="S155" s="66"/>
      <c r="T155" s="67"/>
      <c r="U155" s="62"/>
      <c r="V155" s="62"/>
      <c r="W155" s="62"/>
      <c r="X155" s="62"/>
      <c r="Y155" s="62"/>
      <c r="Z155" s="62"/>
      <c r="AA155" s="62"/>
      <c r="AB155" s="62"/>
      <c r="AC155" s="62"/>
      <c r="AD155" s="62"/>
      <c r="AE155" s="62"/>
      <c r="AF155" s="62"/>
      <c r="AG155" s="62"/>
      <c r="AH155" s="62"/>
    </row>
    <row r="156" spans="1:34" ht="13.5" customHeight="1" x14ac:dyDescent="0.2">
      <c r="A156" s="42" t="s">
        <v>65</v>
      </c>
      <c r="B156" s="74" t="s">
        <v>75</v>
      </c>
      <c r="C156" s="75"/>
      <c r="D156" s="75"/>
      <c r="E156" s="75"/>
      <c r="F156" s="75"/>
      <c r="G156" s="75"/>
      <c r="H156" s="75"/>
      <c r="I156" s="76"/>
      <c r="J156" s="43">
        <v>5</v>
      </c>
      <c r="K156" s="43">
        <v>2</v>
      </c>
      <c r="L156" s="43">
        <v>1</v>
      </c>
      <c r="M156" s="43">
        <v>0</v>
      </c>
      <c r="N156" s="44">
        <f>K156+L156+M156</f>
        <v>3</v>
      </c>
      <c r="O156" s="44">
        <f>P156-N156</f>
        <v>6</v>
      </c>
      <c r="P156" s="44">
        <f>ROUND(PRODUCT(J156,25)/14,0)</f>
        <v>9</v>
      </c>
      <c r="Q156" s="43" t="s">
        <v>32</v>
      </c>
      <c r="R156" s="43"/>
      <c r="S156" s="45"/>
      <c r="T156" s="45" t="s">
        <v>76</v>
      </c>
      <c r="U156" s="62"/>
      <c r="V156" s="62"/>
      <c r="W156" s="62"/>
      <c r="X156" s="62"/>
      <c r="Y156" s="62"/>
      <c r="Z156" s="62"/>
      <c r="AA156" s="62"/>
      <c r="AB156" s="62"/>
      <c r="AC156" s="62"/>
      <c r="AD156" s="62"/>
      <c r="AE156" s="62"/>
      <c r="AF156" s="62"/>
      <c r="AG156" s="62"/>
      <c r="AH156" s="62"/>
    </row>
    <row r="157" spans="1:34" ht="25.5" customHeight="1" x14ac:dyDescent="0.2">
      <c r="A157" s="56" t="s">
        <v>66</v>
      </c>
      <c r="B157" s="74" t="s">
        <v>88</v>
      </c>
      <c r="C157" s="75"/>
      <c r="D157" s="75"/>
      <c r="E157" s="75"/>
      <c r="F157" s="75"/>
      <c r="G157" s="75"/>
      <c r="H157" s="75"/>
      <c r="I157" s="76"/>
      <c r="J157" s="43">
        <v>5</v>
      </c>
      <c r="K157" s="43">
        <v>1</v>
      </c>
      <c r="L157" s="43">
        <v>2</v>
      </c>
      <c r="M157" s="43">
        <v>0</v>
      </c>
      <c r="N157" s="44">
        <f>K157+L157+M157</f>
        <v>3</v>
      </c>
      <c r="O157" s="44">
        <f>P157-N157</f>
        <v>6</v>
      </c>
      <c r="P157" s="44">
        <f>ROUND(PRODUCT(J157,25)/14,0)</f>
        <v>9</v>
      </c>
      <c r="Q157" s="43" t="s">
        <v>32</v>
      </c>
      <c r="R157" s="43"/>
      <c r="S157" s="45"/>
      <c r="T157" s="45" t="s">
        <v>77</v>
      </c>
      <c r="U157" s="62"/>
      <c r="V157" s="62"/>
      <c r="W157" s="62"/>
      <c r="X157" s="62"/>
      <c r="Y157" s="62"/>
      <c r="Z157" s="62"/>
      <c r="AA157" s="62"/>
      <c r="AB157" s="62"/>
      <c r="AC157" s="62"/>
      <c r="AD157" s="62"/>
      <c r="AE157" s="62"/>
      <c r="AF157" s="62"/>
      <c r="AG157" s="62"/>
      <c r="AH157" s="62"/>
    </row>
    <row r="158" spans="1:34" x14ac:dyDescent="0.2">
      <c r="A158" s="65" t="s">
        <v>78</v>
      </c>
      <c r="B158" s="66"/>
      <c r="C158" s="66"/>
      <c r="D158" s="66"/>
      <c r="E158" s="66"/>
      <c r="F158" s="66"/>
      <c r="G158" s="66"/>
      <c r="H158" s="66"/>
      <c r="I158" s="66"/>
      <c r="J158" s="66"/>
      <c r="K158" s="66"/>
      <c r="L158" s="66"/>
      <c r="M158" s="66"/>
      <c r="N158" s="66"/>
      <c r="O158" s="66"/>
      <c r="P158" s="66"/>
      <c r="Q158" s="66"/>
      <c r="R158" s="66"/>
      <c r="S158" s="66"/>
      <c r="T158" s="67"/>
      <c r="U158" s="62"/>
      <c r="V158" s="62"/>
      <c r="W158" s="62"/>
      <c r="X158" s="62"/>
      <c r="Y158" s="62"/>
      <c r="Z158" s="62"/>
      <c r="AA158" s="62"/>
      <c r="AB158" s="62"/>
      <c r="AC158" s="62"/>
      <c r="AD158" s="62"/>
      <c r="AE158" s="62"/>
      <c r="AF158" s="62"/>
      <c r="AG158" s="62"/>
      <c r="AH158" s="62"/>
    </row>
    <row r="159" spans="1:34" ht="26.25" customHeight="1" x14ac:dyDescent="0.2">
      <c r="A159" s="56" t="s">
        <v>79</v>
      </c>
      <c r="B159" s="74" t="s">
        <v>80</v>
      </c>
      <c r="C159" s="75"/>
      <c r="D159" s="75"/>
      <c r="E159" s="75"/>
      <c r="F159" s="75"/>
      <c r="G159" s="75"/>
      <c r="H159" s="75"/>
      <c r="I159" s="76"/>
      <c r="J159" s="43">
        <v>5</v>
      </c>
      <c r="K159" s="43">
        <v>0</v>
      </c>
      <c r="L159" s="43">
        <v>0</v>
      </c>
      <c r="M159" s="43">
        <v>3</v>
      </c>
      <c r="N159" s="44">
        <f>K159+L159+M159</f>
        <v>3</v>
      </c>
      <c r="O159" s="44">
        <f>P159-N159</f>
        <v>6</v>
      </c>
      <c r="P159" s="44">
        <f>ROUND(PRODUCT(J159,25)/14,0)</f>
        <v>9</v>
      </c>
      <c r="Q159" s="43"/>
      <c r="R159" s="43" t="s">
        <v>28</v>
      </c>
      <c r="S159" s="45"/>
      <c r="T159" s="45" t="s">
        <v>76</v>
      </c>
      <c r="U159" s="62"/>
      <c r="V159" s="62"/>
      <c r="W159" s="62"/>
      <c r="X159" s="62"/>
      <c r="Y159" s="62"/>
      <c r="Z159" s="62"/>
      <c r="AA159" s="62"/>
      <c r="AB159" s="62"/>
      <c r="AC159" s="62"/>
      <c r="AD159" s="62"/>
      <c r="AE159" s="62"/>
      <c r="AF159" s="62"/>
      <c r="AG159" s="62"/>
      <c r="AH159" s="62"/>
    </row>
    <row r="160" spans="1:34" ht="22.5" customHeight="1" x14ac:dyDescent="0.2">
      <c r="A160" s="56" t="s">
        <v>81</v>
      </c>
      <c r="B160" s="74" t="s">
        <v>87</v>
      </c>
      <c r="C160" s="75"/>
      <c r="D160" s="75"/>
      <c r="E160" s="75"/>
      <c r="F160" s="75"/>
      <c r="G160" s="75"/>
      <c r="H160" s="75"/>
      <c r="I160" s="76"/>
      <c r="J160" s="43">
        <v>5</v>
      </c>
      <c r="K160" s="43">
        <v>1</v>
      </c>
      <c r="L160" s="43">
        <v>2</v>
      </c>
      <c r="M160" s="43">
        <v>0</v>
      </c>
      <c r="N160" s="44">
        <f>K160+L160+M160</f>
        <v>3</v>
      </c>
      <c r="O160" s="44">
        <f>P160-N160</f>
        <v>6</v>
      </c>
      <c r="P160" s="44">
        <f>ROUND(PRODUCT(J160,25)/14,0)</f>
        <v>9</v>
      </c>
      <c r="Q160" s="43" t="s">
        <v>32</v>
      </c>
      <c r="R160" s="43"/>
      <c r="S160" s="45"/>
      <c r="T160" s="45" t="s">
        <v>77</v>
      </c>
      <c r="U160" s="62"/>
      <c r="V160" s="62"/>
      <c r="W160" s="62"/>
      <c r="X160" s="62"/>
      <c r="Y160" s="62"/>
      <c r="Z160" s="62"/>
      <c r="AA160" s="62"/>
      <c r="AB160" s="62"/>
      <c r="AC160" s="62"/>
      <c r="AD160" s="62"/>
      <c r="AE160" s="62"/>
      <c r="AF160" s="62"/>
      <c r="AG160" s="62"/>
      <c r="AH160" s="62"/>
    </row>
    <row r="161" spans="1:34" x14ac:dyDescent="0.2">
      <c r="A161" s="68" t="s">
        <v>82</v>
      </c>
      <c r="B161" s="69"/>
      <c r="C161" s="69"/>
      <c r="D161" s="69"/>
      <c r="E161" s="69"/>
      <c r="F161" s="69"/>
      <c r="G161" s="69"/>
      <c r="H161" s="69"/>
      <c r="I161" s="69"/>
      <c r="J161" s="69"/>
      <c r="K161" s="69"/>
      <c r="L161" s="69"/>
      <c r="M161" s="69"/>
      <c r="N161" s="69"/>
      <c r="O161" s="69"/>
      <c r="P161" s="69"/>
      <c r="Q161" s="69"/>
      <c r="R161" s="69"/>
      <c r="S161" s="69"/>
      <c r="T161" s="70"/>
      <c r="U161" s="62"/>
      <c r="V161" s="62"/>
      <c r="W161" s="62"/>
      <c r="X161" s="62"/>
      <c r="Y161" s="62"/>
      <c r="Z161" s="62"/>
      <c r="AA161" s="62"/>
      <c r="AB161" s="62"/>
      <c r="AC161" s="62"/>
      <c r="AD161" s="62"/>
      <c r="AE161" s="62"/>
      <c r="AF161" s="62"/>
      <c r="AG161" s="62"/>
      <c r="AH161" s="62"/>
    </row>
    <row r="162" spans="1:34" x14ac:dyDescent="0.2">
      <c r="A162" s="42"/>
      <c r="B162" s="74" t="s">
        <v>67</v>
      </c>
      <c r="C162" s="75"/>
      <c r="D162" s="75"/>
      <c r="E162" s="75"/>
      <c r="F162" s="75"/>
      <c r="G162" s="75"/>
      <c r="H162" s="75"/>
      <c r="I162" s="76"/>
      <c r="J162" s="43">
        <v>5</v>
      </c>
      <c r="K162" s="43"/>
      <c r="L162" s="43"/>
      <c r="M162" s="43"/>
      <c r="N162" s="44"/>
      <c r="O162" s="44"/>
      <c r="P162" s="44"/>
      <c r="Q162" s="43"/>
      <c r="R162" s="43"/>
      <c r="S162" s="45"/>
      <c r="T162" s="46"/>
      <c r="U162" s="62"/>
      <c r="V162" s="62"/>
      <c r="W162" s="62"/>
      <c r="X162" s="62"/>
      <c r="Y162" s="62"/>
      <c r="Z162" s="62"/>
      <c r="AA162" s="62"/>
      <c r="AB162" s="62"/>
      <c r="AC162" s="62"/>
      <c r="AD162" s="62"/>
      <c r="AE162" s="62"/>
      <c r="AF162" s="62"/>
      <c r="AG162" s="62"/>
      <c r="AH162" s="62"/>
    </row>
    <row r="163" spans="1:34" ht="16.5" customHeight="1" x14ac:dyDescent="0.2">
      <c r="A163" s="71" t="s">
        <v>83</v>
      </c>
      <c r="B163" s="72"/>
      <c r="C163" s="72"/>
      <c r="D163" s="72"/>
      <c r="E163" s="72"/>
      <c r="F163" s="72"/>
      <c r="G163" s="72"/>
      <c r="H163" s="72"/>
      <c r="I163" s="73"/>
      <c r="J163" s="47">
        <f>SUM(J153:J154,J156:J157,J159:J160,J162)</f>
        <v>35</v>
      </c>
      <c r="K163" s="47">
        <f t="shared" ref="K163:P163" si="46">SUM(K153:K154,K156:K157,K159:K160,K162)</f>
        <v>8</v>
      </c>
      <c r="L163" s="47">
        <f t="shared" si="46"/>
        <v>7</v>
      </c>
      <c r="M163" s="47">
        <f t="shared" si="46"/>
        <v>3</v>
      </c>
      <c r="N163" s="47">
        <f t="shared" si="46"/>
        <v>18</v>
      </c>
      <c r="O163" s="47">
        <f t="shared" si="46"/>
        <v>36</v>
      </c>
      <c r="P163" s="47">
        <f t="shared" si="46"/>
        <v>54</v>
      </c>
      <c r="Q163" s="48">
        <f>COUNTIF(Q153:Q154,"E")+COUNTIF(Q156:Q157,"E")+COUNTIF(Q159:Q160,"E")+COUNTIF(Q162,"E")</f>
        <v>5</v>
      </c>
      <c r="R163" s="48">
        <f>COUNTIF(R153:R154,"C")+COUNTIF(R156:R157,"C")+COUNTIF(R159:R160,"C")+COUNTIF(R162,"C")</f>
        <v>1</v>
      </c>
      <c r="S163" s="48">
        <f>COUNTIF(S153:S154,"VP")+COUNTIF(S156:S157,"VP")+COUNTIF(S159:S160,"VP")+COUNTIF(S162,"VP")</f>
        <v>0</v>
      </c>
      <c r="T163" s="49"/>
      <c r="U163" s="62"/>
      <c r="V163" s="62"/>
      <c r="W163" s="62"/>
      <c r="X163" s="62"/>
      <c r="Y163" s="62"/>
      <c r="Z163" s="62"/>
      <c r="AA163" s="62"/>
      <c r="AB163" s="62"/>
      <c r="AC163" s="62"/>
      <c r="AD163" s="62"/>
      <c r="AE163" s="62"/>
      <c r="AF163" s="62"/>
      <c r="AG163" s="62"/>
      <c r="AH163" s="62"/>
    </row>
    <row r="164" spans="1:34" ht="16.5" customHeight="1" x14ac:dyDescent="0.2">
      <c r="A164" s="90" t="s">
        <v>48</v>
      </c>
      <c r="B164" s="91"/>
      <c r="C164" s="91"/>
      <c r="D164" s="91"/>
      <c r="E164" s="91"/>
      <c r="F164" s="91"/>
      <c r="G164" s="91"/>
      <c r="H164" s="91"/>
      <c r="I164" s="91"/>
      <c r="J164" s="92"/>
      <c r="K164" s="47">
        <f>SUM(K153:K154,K156:K157,K159:K160)*14</f>
        <v>112</v>
      </c>
      <c r="L164" s="47">
        <f t="shared" ref="L164:P164" si="47">SUM(L153:L154,L156:L157,L159:L160)*14</f>
        <v>98</v>
      </c>
      <c r="M164" s="47">
        <f t="shared" si="47"/>
        <v>42</v>
      </c>
      <c r="N164" s="47">
        <f t="shared" si="47"/>
        <v>252</v>
      </c>
      <c r="O164" s="47">
        <f t="shared" si="47"/>
        <v>504</v>
      </c>
      <c r="P164" s="47">
        <f t="shared" si="47"/>
        <v>756</v>
      </c>
      <c r="Q164" s="96"/>
      <c r="R164" s="97"/>
      <c r="S164" s="97"/>
      <c r="T164" s="98"/>
      <c r="U164" s="62"/>
      <c r="V164" s="62"/>
      <c r="W164" s="62"/>
      <c r="X164" s="62"/>
      <c r="Y164" s="62"/>
      <c r="Z164" s="62"/>
      <c r="AA164" s="62"/>
      <c r="AB164" s="62"/>
      <c r="AC164" s="62"/>
      <c r="AD164" s="62"/>
      <c r="AE164" s="62"/>
      <c r="AF164" s="62"/>
      <c r="AG164" s="62"/>
      <c r="AH164" s="62"/>
    </row>
    <row r="165" spans="1:34" ht="16.5" customHeight="1" x14ac:dyDescent="0.2">
      <c r="A165" s="93"/>
      <c r="B165" s="94"/>
      <c r="C165" s="94"/>
      <c r="D165" s="94"/>
      <c r="E165" s="94"/>
      <c r="F165" s="94"/>
      <c r="G165" s="94"/>
      <c r="H165" s="94"/>
      <c r="I165" s="94"/>
      <c r="J165" s="95"/>
      <c r="K165" s="102">
        <f>SUM(K164:M164)</f>
        <v>252</v>
      </c>
      <c r="L165" s="103"/>
      <c r="M165" s="104"/>
      <c r="N165" s="102">
        <f>SUM(N164:O164)</f>
        <v>756</v>
      </c>
      <c r="O165" s="103"/>
      <c r="P165" s="104"/>
      <c r="Q165" s="99"/>
      <c r="R165" s="100"/>
      <c r="S165" s="100"/>
      <c r="T165" s="101"/>
      <c r="U165" s="62"/>
      <c r="V165" s="62"/>
      <c r="W165" s="62"/>
      <c r="X165" s="62"/>
      <c r="Y165" s="62"/>
      <c r="Z165" s="62"/>
      <c r="AA165" s="62"/>
      <c r="AB165" s="62"/>
      <c r="AC165" s="62"/>
      <c r="AD165" s="62"/>
      <c r="AE165" s="62"/>
      <c r="AF165" s="62"/>
      <c r="AG165" s="62"/>
      <c r="AH165" s="62"/>
    </row>
    <row r="166" spans="1:34" x14ac:dyDescent="0.2">
      <c r="A166" s="40"/>
      <c r="B166" s="40"/>
      <c r="C166" s="40"/>
      <c r="D166" s="40"/>
      <c r="E166" s="40"/>
      <c r="F166" s="40"/>
      <c r="G166" s="40"/>
      <c r="H166" s="40"/>
      <c r="I166" s="40"/>
      <c r="J166" s="40"/>
      <c r="K166" s="40"/>
      <c r="L166" s="40"/>
      <c r="M166" s="40"/>
      <c r="N166" s="40"/>
      <c r="O166" s="40"/>
      <c r="P166" s="40"/>
      <c r="Q166" s="40"/>
      <c r="R166" s="40"/>
      <c r="S166" s="40"/>
      <c r="T166" s="40"/>
      <c r="U166" s="62"/>
      <c r="V166" s="62"/>
      <c r="W166" s="62"/>
      <c r="X166" s="62"/>
      <c r="Y166" s="62"/>
      <c r="Z166" s="62"/>
      <c r="AA166" s="62"/>
      <c r="AB166" s="62"/>
      <c r="AC166" s="62"/>
      <c r="AD166" s="62"/>
      <c r="AE166" s="62"/>
      <c r="AF166" s="62"/>
      <c r="AG166" s="62"/>
      <c r="AH166" s="62"/>
    </row>
    <row r="167" spans="1:34" x14ac:dyDescent="0.2">
      <c r="A167" s="59" t="s">
        <v>84</v>
      </c>
      <c r="B167" s="59"/>
      <c r="C167" s="59"/>
      <c r="D167" s="59"/>
      <c r="E167" s="59"/>
      <c r="F167" s="59"/>
      <c r="G167" s="59"/>
      <c r="H167" s="59"/>
      <c r="I167" s="59"/>
      <c r="J167" s="59"/>
      <c r="K167" s="59"/>
      <c r="L167" s="59"/>
      <c r="M167" s="59"/>
      <c r="N167" s="59"/>
      <c r="O167" s="59"/>
      <c r="P167" s="59"/>
      <c r="Q167" s="59"/>
      <c r="R167" s="59"/>
      <c r="S167" s="59"/>
      <c r="T167" s="59"/>
      <c r="U167" s="62"/>
      <c r="V167" s="62"/>
      <c r="W167" s="62"/>
      <c r="X167" s="62"/>
      <c r="Y167" s="62"/>
      <c r="Z167" s="62"/>
      <c r="AA167" s="62"/>
      <c r="AB167" s="62"/>
      <c r="AC167" s="62"/>
      <c r="AD167" s="62"/>
      <c r="AE167" s="62"/>
      <c r="AF167" s="62"/>
      <c r="AG167" s="62"/>
      <c r="AH167" s="62"/>
    </row>
    <row r="168" spans="1:34" x14ac:dyDescent="0.2">
      <c r="A168" s="59" t="s">
        <v>85</v>
      </c>
      <c r="B168" s="59"/>
      <c r="C168" s="59"/>
      <c r="D168" s="59"/>
      <c r="E168" s="59"/>
      <c r="F168" s="59"/>
      <c r="G168" s="59"/>
      <c r="H168" s="59"/>
      <c r="I168" s="59"/>
      <c r="J168" s="59"/>
      <c r="K168" s="59"/>
      <c r="L168" s="59"/>
      <c r="M168" s="59"/>
      <c r="N168" s="59"/>
      <c r="O168" s="59"/>
      <c r="P168" s="59"/>
      <c r="Q168" s="59"/>
      <c r="R168" s="59"/>
      <c r="S168" s="59"/>
      <c r="T168" s="59"/>
      <c r="U168" s="62"/>
      <c r="V168" s="62"/>
      <c r="W168" s="62"/>
      <c r="X168" s="62"/>
      <c r="Y168" s="62"/>
      <c r="Z168" s="62"/>
      <c r="AA168" s="62"/>
      <c r="AB168" s="62"/>
      <c r="AC168" s="62"/>
      <c r="AD168" s="62"/>
      <c r="AE168" s="62"/>
      <c r="AF168" s="62"/>
      <c r="AG168" s="62"/>
      <c r="AH168" s="62"/>
    </row>
    <row r="169" spans="1:34" x14ac:dyDescent="0.2">
      <c r="A169" s="59" t="s">
        <v>86</v>
      </c>
      <c r="B169" s="59"/>
      <c r="C169" s="59"/>
      <c r="D169" s="59"/>
      <c r="E169" s="59"/>
      <c r="F169" s="59"/>
      <c r="G169" s="59"/>
      <c r="H169" s="59"/>
      <c r="I169" s="59"/>
      <c r="J169" s="59"/>
      <c r="K169" s="59"/>
      <c r="L169" s="59"/>
      <c r="M169" s="59"/>
      <c r="N169" s="59"/>
      <c r="O169" s="59"/>
      <c r="P169" s="59"/>
      <c r="Q169" s="59"/>
      <c r="R169" s="59"/>
      <c r="S169" s="59"/>
      <c r="T169" s="59"/>
      <c r="U169" s="62"/>
      <c r="V169" s="62"/>
      <c r="W169" s="62"/>
      <c r="X169" s="62"/>
      <c r="Y169" s="62"/>
      <c r="Z169" s="62"/>
      <c r="AA169" s="62"/>
      <c r="AB169" s="62"/>
      <c r="AC169" s="62"/>
      <c r="AD169" s="62"/>
      <c r="AE169" s="62"/>
      <c r="AF169" s="62"/>
      <c r="AG169" s="62"/>
      <c r="AH169" s="62"/>
    </row>
    <row r="170" spans="1:34" x14ac:dyDescent="0.2">
      <c r="U170" s="62"/>
      <c r="V170" s="62"/>
      <c r="W170" s="62"/>
      <c r="X170" s="62"/>
      <c r="Y170" s="62"/>
      <c r="Z170" s="62"/>
      <c r="AA170" s="62"/>
      <c r="AB170" s="62"/>
      <c r="AC170" s="62"/>
      <c r="AD170" s="62"/>
      <c r="AE170" s="62"/>
      <c r="AF170" s="62"/>
      <c r="AG170" s="62"/>
      <c r="AH170" s="62"/>
    </row>
    <row r="171" spans="1:34" x14ac:dyDescent="0.2">
      <c r="U171" s="62"/>
      <c r="V171" s="62"/>
      <c r="W171" s="62"/>
      <c r="X171" s="62"/>
      <c r="Y171" s="62"/>
      <c r="Z171" s="62"/>
      <c r="AA171" s="62"/>
      <c r="AB171" s="62"/>
      <c r="AC171" s="62"/>
      <c r="AD171" s="62"/>
      <c r="AE171" s="62"/>
      <c r="AF171" s="62"/>
      <c r="AG171" s="62"/>
      <c r="AH171" s="62"/>
    </row>
    <row r="172" spans="1:34" x14ac:dyDescent="0.2">
      <c r="U172" s="62"/>
      <c r="V172" s="62"/>
      <c r="W172" s="62"/>
      <c r="X172" s="62"/>
      <c r="Y172" s="62"/>
      <c r="Z172" s="62"/>
      <c r="AA172" s="62"/>
      <c r="AB172" s="62"/>
      <c r="AC172" s="62"/>
      <c r="AD172" s="62"/>
      <c r="AE172" s="62"/>
      <c r="AF172" s="62"/>
      <c r="AG172" s="62"/>
      <c r="AH172" s="62"/>
    </row>
    <row r="173" spans="1:34" x14ac:dyDescent="0.2">
      <c r="U173" s="62"/>
      <c r="V173" s="62"/>
      <c r="W173" s="62"/>
      <c r="X173" s="62"/>
      <c r="Y173" s="62"/>
      <c r="Z173" s="62"/>
      <c r="AA173" s="62"/>
      <c r="AB173" s="62"/>
      <c r="AC173" s="62"/>
      <c r="AD173" s="62"/>
      <c r="AE173" s="62"/>
      <c r="AF173" s="62"/>
      <c r="AG173" s="62"/>
      <c r="AH173" s="62"/>
    </row>
    <row r="174" spans="1:34" x14ac:dyDescent="0.2">
      <c r="U174" s="62"/>
      <c r="V174" s="62"/>
      <c r="W174" s="62"/>
      <c r="X174" s="62"/>
      <c r="Y174" s="62"/>
      <c r="Z174" s="62"/>
      <c r="AA174" s="62"/>
      <c r="AB174" s="62"/>
      <c r="AC174" s="62"/>
      <c r="AD174" s="62"/>
      <c r="AE174" s="62"/>
      <c r="AF174" s="62"/>
      <c r="AG174" s="62"/>
      <c r="AH174" s="62"/>
    </row>
    <row r="175" spans="1:34" x14ac:dyDescent="0.2">
      <c r="U175" s="62"/>
      <c r="V175" s="62"/>
      <c r="W175" s="62"/>
      <c r="X175" s="62"/>
      <c r="Y175" s="62"/>
      <c r="Z175" s="62"/>
      <c r="AA175" s="62"/>
      <c r="AB175" s="62"/>
      <c r="AC175" s="62"/>
      <c r="AD175" s="62"/>
      <c r="AE175" s="62"/>
      <c r="AF175" s="62"/>
      <c r="AG175" s="62"/>
      <c r="AH175" s="62"/>
    </row>
  </sheetData>
  <sheetProtection formatCells="0" formatRows="0" insertRows="0"/>
  <mergeCells count="251">
    <mergeCell ref="T150:T151"/>
    <mergeCell ref="A127:T127"/>
    <mergeCell ref="B130:I130"/>
    <mergeCell ref="B118:I118"/>
    <mergeCell ref="B119:I119"/>
    <mergeCell ref="A123:I123"/>
    <mergeCell ref="A124:J125"/>
    <mergeCell ref="P140:Q141"/>
    <mergeCell ref="R140:T140"/>
    <mergeCell ref="J141:K141"/>
    <mergeCell ref="L141:M141"/>
    <mergeCell ref="N141:O141"/>
    <mergeCell ref="S141:T141"/>
    <mergeCell ref="A139:B139"/>
    <mergeCell ref="A140:A141"/>
    <mergeCell ref="B140:G141"/>
    <mergeCell ref="H140:I141"/>
    <mergeCell ref="J140:O140"/>
    <mergeCell ref="A135:J136"/>
    <mergeCell ref="B122:I122"/>
    <mergeCell ref="B142:G142"/>
    <mergeCell ref="H142:I142"/>
    <mergeCell ref="J142:K142"/>
    <mergeCell ref="L142:M142"/>
    <mergeCell ref="U146:AB147"/>
    <mergeCell ref="U11:Z14"/>
    <mergeCell ref="U22:AA25"/>
    <mergeCell ref="A147:T147"/>
    <mergeCell ref="K108:M108"/>
    <mergeCell ref="N108:P108"/>
    <mergeCell ref="B48:I48"/>
    <mergeCell ref="B50:I50"/>
    <mergeCell ref="B52:I52"/>
    <mergeCell ref="A46:A47"/>
    <mergeCell ref="B53:I53"/>
    <mergeCell ref="B51:I51"/>
    <mergeCell ref="B49:I49"/>
    <mergeCell ref="A108:A109"/>
    <mergeCell ref="B108:I109"/>
    <mergeCell ref="A66:A67"/>
    <mergeCell ref="A84:T84"/>
    <mergeCell ref="Q108:S108"/>
    <mergeCell ref="B82:I82"/>
    <mergeCell ref="B97:I97"/>
    <mergeCell ref="B94:I94"/>
    <mergeCell ref="B91:I91"/>
    <mergeCell ref="B92:I92"/>
    <mergeCell ref="A93:T93"/>
    <mergeCell ref="B69:I69"/>
    <mergeCell ref="Q85:S85"/>
    <mergeCell ref="K101:M101"/>
    <mergeCell ref="N101:P101"/>
    <mergeCell ref="Q100:T101"/>
    <mergeCell ref="A99:I99"/>
    <mergeCell ref="T46:T47"/>
    <mergeCell ref="A45:T45"/>
    <mergeCell ref="J46:J47"/>
    <mergeCell ref="B46:I47"/>
    <mergeCell ref="Q66:S66"/>
    <mergeCell ref="T66:T67"/>
    <mergeCell ref="B78:I78"/>
    <mergeCell ref="A65:T65"/>
    <mergeCell ref="R6:T6"/>
    <mergeCell ref="M8:T11"/>
    <mergeCell ref="A15:K15"/>
    <mergeCell ref="J38:J39"/>
    <mergeCell ref="A37:T37"/>
    <mergeCell ref="M25:T31"/>
    <mergeCell ref="A20:K23"/>
    <mergeCell ref="M21:T23"/>
    <mergeCell ref="I26:K26"/>
    <mergeCell ref="B26:C26"/>
    <mergeCell ref="H26:H27"/>
    <mergeCell ref="A25:G25"/>
    <mergeCell ref="G26:G27"/>
    <mergeCell ref="A13:K13"/>
    <mergeCell ref="A14:K14"/>
    <mergeCell ref="A16:K16"/>
    <mergeCell ref="T38:T39"/>
    <mergeCell ref="N38:P38"/>
    <mergeCell ref="K38:M38"/>
    <mergeCell ref="Q38:S38"/>
    <mergeCell ref="A11:K11"/>
    <mergeCell ref="A12:K12"/>
    <mergeCell ref="M15:T15"/>
    <mergeCell ref="A38:A39"/>
    <mergeCell ref="B42:I42"/>
    <mergeCell ref="B40:I40"/>
    <mergeCell ref="B41:I41"/>
    <mergeCell ref="B43:I43"/>
    <mergeCell ref="A2:K2"/>
    <mergeCell ref="A6:K6"/>
    <mergeCell ref="O5:Q5"/>
    <mergeCell ref="O6:Q6"/>
    <mergeCell ref="O3:Q3"/>
    <mergeCell ref="O4:Q4"/>
    <mergeCell ref="M4:N4"/>
    <mergeCell ref="A10:K10"/>
    <mergeCell ref="M6:N6"/>
    <mergeCell ref="A7:K7"/>
    <mergeCell ref="A8:K8"/>
    <mergeCell ref="A9:K9"/>
    <mergeCell ref="B77:I77"/>
    <mergeCell ref="B70:I70"/>
    <mergeCell ref="B71:I71"/>
    <mergeCell ref="N66:P66"/>
    <mergeCell ref="R3:T3"/>
    <mergeCell ref="R4:T4"/>
    <mergeCell ref="R5:T5"/>
    <mergeCell ref="B38:I39"/>
    <mergeCell ref="A1:K1"/>
    <mergeCell ref="A3:K3"/>
    <mergeCell ref="K46:M46"/>
    <mergeCell ref="M19:T19"/>
    <mergeCell ref="M1:T1"/>
    <mergeCell ref="M14:T14"/>
    <mergeCell ref="A4:K5"/>
    <mergeCell ref="A35:T35"/>
    <mergeCell ref="A19:K19"/>
    <mergeCell ref="A17:K17"/>
    <mergeCell ref="M3:N3"/>
    <mergeCell ref="M5:N5"/>
    <mergeCell ref="D26:F26"/>
    <mergeCell ref="A18:K18"/>
    <mergeCell ref="N46:P46"/>
    <mergeCell ref="Q46:S46"/>
    <mergeCell ref="B113:I113"/>
    <mergeCell ref="T108:T109"/>
    <mergeCell ref="B115:I115"/>
    <mergeCell ref="B116:I116"/>
    <mergeCell ref="M17:T17"/>
    <mergeCell ref="M18:T18"/>
    <mergeCell ref="M13:T13"/>
    <mergeCell ref="M16:T16"/>
    <mergeCell ref="J66:J67"/>
    <mergeCell ref="K66:M66"/>
    <mergeCell ref="B79:I79"/>
    <mergeCell ref="B80:I80"/>
    <mergeCell ref="B81:I81"/>
    <mergeCell ref="B66:I67"/>
    <mergeCell ref="B68:I68"/>
    <mergeCell ref="A74:T74"/>
    <mergeCell ref="J75:J76"/>
    <mergeCell ref="K75:M75"/>
    <mergeCell ref="N75:P75"/>
    <mergeCell ref="Q75:S75"/>
    <mergeCell ref="A75:A76"/>
    <mergeCell ref="T75:T76"/>
    <mergeCell ref="B72:I72"/>
    <mergeCell ref="B75:I76"/>
    <mergeCell ref="B98:I98"/>
    <mergeCell ref="A87:T87"/>
    <mergeCell ref="A90:T90"/>
    <mergeCell ref="B88:I88"/>
    <mergeCell ref="J85:J86"/>
    <mergeCell ref="K85:M85"/>
    <mergeCell ref="N85:P85"/>
    <mergeCell ref="A85:A86"/>
    <mergeCell ref="A107:T107"/>
    <mergeCell ref="A106:T106"/>
    <mergeCell ref="A128:A129"/>
    <mergeCell ref="B128:I129"/>
    <mergeCell ref="J128:J129"/>
    <mergeCell ref="K128:M128"/>
    <mergeCell ref="T128:T129"/>
    <mergeCell ref="N128:P128"/>
    <mergeCell ref="Q124:T125"/>
    <mergeCell ref="N125:P125"/>
    <mergeCell ref="K125:M125"/>
    <mergeCell ref="U82:W82"/>
    <mergeCell ref="U143:X143"/>
    <mergeCell ref="U88:Y89"/>
    <mergeCell ref="U90:Y93"/>
    <mergeCell ref="K136:M136"/>
    <mergeCell ref="N136:P136"/>
    <mergeCell ref="J108:J109"/>
    <mergeCell ref="Q128:S128"/>
    <mergeCell ref="B131:I131"/>
    <mergeCell ref="B133:I133"/>
    <mergeCell ref="B132:I132"/>
    <mergeCell ref="B112:I112"/>
    <mergeCell ref="B117:I117"/>
    <mergeCell ref="B121:I121"/>
    <mergeCell ref="B110:I110"/>
    <mergeCell ref="B120:I120"/>
    <mergeCell ref="B114:I114"/>
    <mergeCell ref="B111:I111"/>
    <mergeCell ref="A100:J101"/>
    <mergeCell ref="B89:I89"/>
    <mergeCell ref="T85:T86"/>
    <mergeCell ref="B85:I86"/>
    <mergeCell ref="A96:T96"/>
    <mergeCell ref="B95:I95"/>
    <mergeCell ref="U3:X3"/>
    <mergeCell ref="U4:X4"/>
    <mergeCell ref="U5:X5"/>
    <mergeCell ref="U6:X6"/>
    <mergeCell ref="U28:V28"/>
    <mergeCell ref="U29:V29"/>
    <mergeCell ref="U43:W43"/>
    <mergeCell ref="U53:W53"/>
    <mergeCell ref="U72:W72"/>
    <mergeCell ref="U17:Z19"/>
    <mergeCell ref="A164:J165"/>
    <mergeCell ref="Q164:T165"/>
    <mergeCell ref="K165:M165"/>
    <mergeCell ref="N165:P165"/>
    <mergeCell ref="A167:T167"/>
    <mergeCell ref="P143:Q143"/>
    <mergeCell ref="S143:T143"/>
    <mergeCell ref="Q135:T136"/>
    <mergeCell ref="A134:I134"/>
    <mergeCell ref="A144:G144"/>
    <mergeCell ref="H144:I144"/>
    <mergeCell ref="J144:K144"/>
    <mergeCell ref="L144:M144"/>
    <mergeCell ref="N144:O144"/>
    <mergeCell ref="P144:Q144"/>
    <mergeCell ref="S144:T144"/>
    <mergeCell ref="N142:O142"/>
    <mergeCell ref="P142:Q142"/>
    <mergeCell ref="S142:T142"/>
    <mergeCell ref="B143:G143"/>
    <mergeCell ref="H143:I143"/>
    <mergeCell ref="J143:K143"/>
    <mergeCell ref="L143:M143"/>
    <mergeCell ref="N143:O143"/>
    <mergeCell ref="A168:T168"/>
    <mergeCell ref="A169:T169"/>
    <mergeCell ref="U148:AH149"/>
    <mergeCell ref="U150:AA175"/>
    <mergeCell ref="AB150:AH175"/>
    <mergeCell ref="A152:T152"/>
    <mergeCell ref="B153:I153"/>
    <mergeCell ref="A155:T155"/>
    <mergeCell ref="A158:T158"/>
    <mergeCell ref="A161:T161"/>
    <mergeCell ref="A163:I163"/>
    <mergeCell ref="B156:I156"/>
    <mergeCell ref="B157:I157"/>
    <mergeCell ref="B159:I159"/>
    <mergeCell ref="B160:I160"/>
    <mergeCell ref="B154:I154"/>
    <mergeCell ref="B162:I162"/>
    <mergeCell ref="A149:T149"/>
    <mergeCell ref="A150:A151"/>
    <mergeCell ref="B150:I151"/>
    <mergeCell ref="J150:J151"/>
    <mergeCell ref="K150:M150"/>
    <mergeCell ref="N150:P150"/>
    <mergeCell ref="Q150:S150"/>
  </mergeCells>
  <phoneticPr fontId="5" type="noConversion"/>
  <conditionalFormatting sqref="U3:U6 U28:U29 U143">
    <cfRule type="cellIs" dxfId="23" priority="47" operator="equal">
      <formula>"E bine"</formula>
    </cfRule>
  </conditionalFormatting>
  <conditionalFormatting sqref="U3:U6 U28:U29 U143">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V6 U28:V29 U143:V143">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28:V29 U143:X143">
    <cfRule type="cellIs" dxfId="11" priority="24" operator="equal">
      <formula>"Corect"</formula>
    </cfRule>
  </conditionalFormatting>
  <conditionalFormatting sqref="U28:V28">
    <cfRule type="cellIs" dxfId="10" priority="23" operator="equal">
      <formula>"Correct"</formula>
    </cfRule>
  </conditionalFormatting>
  <conditionalFormatting sqref="U43:W43 U53:W53 U72:W72 U82:W82">
    <cfRule type="cellIs" dxfId="9" priority="20" operator="equal">
      <formula>"E trebuie să fie cel puțin egal cu C+VP"</formula>
    </cfRule>
    <cfRule type="cellIs" dxfId="8" priority="21" operator="equal">
      <formula>"Corect"</formula>
    </cfRule>
  </conditionalFormatting>
  <conditionalFormatting sqref="U143:V143">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5">
    <dataValidation type="list" allowBlank="1" showInputMessage="1" showErrorMessage="1" sqref="R156:R157 R159:R160 R153:R154 R162 R77:R81 R68:R71 R91:R92 R40:R42 R88:R89 R48:R52 R94:R95 R97:R98">
      <formula1>$R$39</formula1>
    </dataValidation>
    <dataValidation type="list" allowBlank="1" showInputMessage="1" showErrorMessage="1" sqref="Q156:Q157 Q159:Q160 Q153:Q154 Q162 Q77:Q81 Q68:Q71 Q91:Q92 Q40:Q42 Q88:Q89 Q48:Q52 Q94:Q95 Q97:Q98">
      <formula1>$Q$39</formula1>
    </dataValidation>
    <dataValidation type="list" allowBlank="1" showInputMessage="1" showErrorMessage="1" sqref="S156:S157 S159:S160 S153:S154 S162 S97:S98 S77:S81 S40:S42 S94:S95 S88:S89 S91:S92 S48:S52 S68:S71">
      <formula1>$S$39</formula1>
    </dataValidation>
    <dataValidation type="list" allowBlank="1" showInputMessage="1" showErrorMessage="1" sqref="T110:T122 T97:T98 T68:T71 T40:T42 T94:T95 T91:T92 T88:T89 T48:T52 T77:T81 T130:T133">
      <formula1>$O$36:$S$36</formula1>
    </dataValidation>
    <dataValidation type="list" allowBlank="1" showInputMessage="1" showErrorMessage="1" sqref="B110:I122 B130:I133">
      <formula1>$B$38:$B$103</formula1>
    </dataValidation>
  </dataValidations>
  <pageMargins left="0.7" right="0.7" top="0.75" bottom="0.75" header="0.3" footer="0.3"/>
  <pageSetup paperSize="9" orientation="landscape" blackAndWhite="1" r:id="rId1"/>
  <headerFooter>
    <oddHeader>&amp;R&amp;P</oddHeader>
    <oddFooter>&amp;LRECTOR,
Acad.Prof.univ.dr. Ioan Aurel POP&amp;CDECAN,
Prof.univ.dr. Liviu MALIȚA&amp;RDIRECTOR DE DEPARTAMENT,
Lect.univ.dr. Ligia SMARANDACHE</oddFooter>
  </headerFooter>
  <ignoredErrors>
    <ignoredError sqref="Q43" formula="1"/>
    <ignoredError sqref="K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0BA68A0F55164B9EFEEE1DB10F7A72" ma:contentTypeVersion="0" ma:contentTypeDescription="Create a new document." ma:contentTypeScope="" ma:versionID="256db6f1566a475ca9409f6286ac638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1217FF-2E5E-4AEF-9C53-9C7390EDCE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0514809-BC3A-4600-9328-1B6E0964C991}">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C70C305D-D13A-45F5-8B70-75306F24CA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Gelu</dc:creator>
  <cp:lastModifiedBy>Windows User</cp:lastModifiedBy>
  <cp:lastPrinted>2018-03-27T05:34:21Z</cp:lastPrinted>
  <dcterms:created xsi:type="dcterms:W3CDTF">2013-06-27T08:19:59Z</dcterms:created>
  <dcterms:modified xsi:type="dcterms:W3CDTF">2019-02-22T08:57:35Z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0x010100AD0BA68A0F55164B9EFEEE1DB10F7A72</vt:lpwstr>
  </property>
</Properties>
</file>