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233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Y3" i="1" l="1"/>
  <c r="S138" i="1" l="1"/>
  <c r="R138" i="1"/>
  <c r="U6" i="1" l="1"/>
  <c r="U5" i="1"/>
  <c r="U4" i="1"/>
  <c r="U3" i="1"/>
  <c r="T71" i="1" l="1"/>
  <c r="T62" i="1"/>
  <c r="T52" i="1"/>
  <c r="T43" i="1"/>
  <c r="M159" i="1" l="1"/>
  <c r="L159" i="1"/>
  <c r="K159" i="1"/>
  <c r="S158" i="1"/>
  <c r="R158" i="1"/>
  <c r="Q158" i="1"/>
  <c r="M158" i="1"/>
  <c r="L158" i="1"/>
  <c r="K158" i="1"/>
  <c r="J158" i="1"/>
  <c r="P155" i="1"/>
  <c r="N155" i="1"/>
  <c r="P154" i="1"/>
  <c r="N154" i="1"/>
  <c r="P152" i="1"/>
  <c r="N152" i="1"/>
  <c r="P151" i="1"/>
  <c r="N151" i="1"/>
  <c r="P149" i="1"/>
  <c r="N149" i="1"/>
  <c r="P148" i="1"/>
  <c r="N148" i="1"/>
  <c r="K160" i="1" l="1"/>
  <c r="O149" i="1"/>
  <c r="O152" i="1"/>
  <c r="O148" i="1"/>
  <c r="O151" i="1"/>
  <c r="O154" i="1"/>
  <c r="P158" i="1"/>
  <c r="O155" i="1"/>
  <c r="N158" i="1"/>
  <c r="N159" i="1"/>
  <c r="P159" i="1"/>
  <c r="O158" i="1" l="1"/>
  <c r="O159" i="1"/>
  <c r="N160" i="1" s="1"/>
  <c r="U29" i="1"/>
  <c r="U28" i="1"/>
  <c r="S111" i="1" l="1"/>
  <c r="R111" i="1"/>
  <c r="Q111" i="1"/>
  <c r="M111" i="1"/>
  <c r="L111" i="1"/>
  <c r="K111" i="1"/>
  <c r="J111" i="1"/>
  <c r="A111" i="1"/>
  <c r="S110" i="1"/>
  <c r="R110" i="1"/>
  <c r="Q110" i="1"/>
  <c r="M110" i="1"/>
  <c r="L110" i="1"/>
  <c r="K110" i="1"/>
  <c r="J110" i="1"/>
  <c r="A110" i="1"/>
  <c r="S109" i="1"/>
  <c r="R109" i="1"/>
  <c r="Q109" i="1"/>
  <c r="M109" i="1"/>
  <c r="L109" i="1"/>
  <c r="K109" i="1"/>
  <c r="J109" i="1"/>
  <c r="A109" i="1"/>
  <c r="M89" i="1" l="1"/>
  <c r="L89" i="1"/>
  <c r="K89" i="1"/>
  <c r="P87" i="1"/>
  <c r="P86" i="1"/>
  <c r="P70" i="1"/>
  <c r="P111" i="1" s="1"/>
  <c r="P69" i="1"/>
  <c r="P68" i="1"/>
  <c r="P110" i="1" s="1"/>
  <c r="P67" i="1"/>
  <c r="P109" i="1" s="1"/>
  <c r="S88" i="1" l="1"/>
  <c r="R88" i="1"/>
  <c r="Q88" i="1"/>
  <c r="M88" i="1"/>
  <c r="L88" i="1"/>
  <c r="K88" i="1"/>
  <c r="J88" i="1"/>
  <c r="N87" i="1"/>
  <c r="P84" i="1"/>
  <c r="N84" i="1"/>
  <c r="P81" i="1"/>
  <c r="N81" i="1"/>
  <c r="O87" i="1" l="1"/>
  <c r="O81" i="1"/>
  <c r="O84" i="1"/>
  <c r="S126" i="1"/>
  <c r="R126" i="1"/>
  <c r="Q126" i="1"/>
  <c r="P126" i="1"/>
  <c r="M126" i="1"/>
  <c r="L126" i="1"/>
  <c r="K126" i="1"/>
  <c r="J126" i="1"/>
  <c r="A126" i="1"/>
  <c r="S125" i="1"/>
  <c r="R125" i="1"/>
  <c r="Q125" i="1"/>
  <c r="M125" i="1"/>
  <c r="L125" i="1"/>
  <c r="K125" i="1"/>
  <c r="J125" i="1"/>
  <c r="A125" i="1"/>
  <c r="S124" i="1"/>
  <c r="R124" i="1"/>
  <c r="Q124" i="1"/>
  <c r="M124" i="1"/>
  <c r="L124" i="1"/>
  <c r="K124" i="1"/>
  <c r="J124" i="1"/>
  <c r="A124" i="1"/>
  <c r="S123" i="1"/>
  <c r="R123" i="1"/>
  <c r="Q123" i="1"/>
  <c r="M123" i="1"/>
  <c r="L123" i="1"/>
  <c r="K123" i="1"/>
  <c r="J123" i="1"/>
  <c r="A123" i="1"/>
  <c r="S108" i="1"/>
  <c r="R108" i="1"/>
  <c r="Q108" i="1"/>
  <c r="M108" i="1"/>
  <c r="L108" i="1"/>
  <c r="K108" i="1"/>
  <c r="J108" i="1"/>
  <c r="A108" i="1"/>
  <c r="S107" i="1"/>
  <c r="R107" i="1"/>
  <c r="Q107" i="1"/>
  <c r="M107" i="1"/>
  <c r="L107" i="1"/>
  <c r="K107" i="1"/>
  <c r="J107" i="1"/>
  <c r="A107" i="1"/>
  <c r="S106" i="1"/>
  <c r="R106" i="1"/>
  <c r="Q106" i="1"/>
  <c r="M106" i="1"/>
  <c r="L106" i="1"/>
  <c r="K106" i="1"/>
  <c r="J106" i="1"/>
  <c r="A106" i="1"/>
  <c r="S105" i="1"/>
  <c r="R105" i="1"/>
  <c r="Q105" i="1"/>
  <c r="M105" i="1"/>
  <c r="L105" i="1"/>
  <c r="K105" i="1"/>
  <c r="J105" i="1"/>
  <c r="A105" i="1"/>
  <c r="S104" i="1"/>
  <c r="R104" i="1"/>
  <c r="Q104" i="1"/>
  <c r="M104" i="1"/>
  <c r="L104" i="1"/>
  <c r="K104" i="1"/>
  <c r="J104" i="1"/>
  <c r="A104" i="1"/>
  <c r="S103" i="1"/>
  <c r="R103" i="1"/>
  <c r="Q103" i="1"/>
  <c r="M103" i="1"/>
  <c r="L103" i="1"/>
  <c r="K103" i="1"/>
  <c r="J103" i="1"/>
  <c r="A103" i="1"/>
  <c r="S102" i="1"/>
  <c r="R102" i="1"/>
  <c r="Q102" i="1"/>
  <c r="M102" i="1"/>
  <c r="L102" i="1"/>
  <c r="K102" i="1"/>
  <c r="J102" i="1"/>
  <c r="A102" i="1"/>
  <c r="K127" i="1" l="1"/>
  <c r="K128" i="1" s="1"/>
  <c r="S127" i="1"/>
  <c r="M127" i="1"/>
  <c r="M128" i="1" s="1"/>
  <c r="Q127" i="1"/>
  <c r="J127" i="1"/>
  <c r="L127" i="1"/>
  <c r="L128" i="1" s="1"/>
  <c r="R127" i="1"/>
  <c r="J112" i="1"/>
  <c r="L112" i="1"/>
  <c r="L113" i="1" s="1"/>
  <c r="R112" i="1"/>
  <c r="K112" i="1"/>
  <c r="K113" i="1" s="1"/>
  <c r="M112" i="1"/>
  <c r="M113" i="1" s="1"/>
  <c r="Q112" i="1"/>
  <c r="S112" i="1"/>
  <c r="K129" i="1" l="1"/>
  <c r="K114" i="1"/>
  <c r="P80" i="1" l="1"/>
  <c r="N77" i="1"/>
  <c r="N78" i="1"/>
  <c r="N86" i="1"/>
  <c r="O86" i="1" s="1"/>
  <c r="P83" i="1"/>
  <c r="N83" i="1"/>
  <c r="N80" i="1"/>
  <c r="P78" i="1"/>
  <c r="P77" i="1"/>
  <c r="O77" i="1" s="1"/>
  <c r="S71" i="1"/>
  <c r="R71" i="1"/>
  <c r="Q71" i="1"/>
  <c r="M71" i="1"/>
  <c r="L71" i="1"/>
  <c r="K71" i="1"/>
  <c r="J71" i="1"/>
  <c r="N70" i="1"/>
  <c r="N111" i="1" s="1"/>
  <c r="N69" i="1"/>
  <c r="N126" i="1" s="1"/>
  <c r="N68" i="1"/>
  <c r="N110" i="1" s="1"/>
  <c r="N67" i="1"/>
  <c r="N109" i="1" s="1"/>
  <c r="S62" i="1"/>
  <c r="R62" i="1"/>
  <c r="Q62" i="1"/>
  <c r="M62" i="1"/>
  <c r="L62" i="1"/>
  <c r="K62" i="1"/>
  <c r="J62" i="1"/>
  <c r="P61" i="1"/>
  <c r="P125" i="1" s="1"/>
  <c r="N61" i="1"/>
  <c r="N125" i="1" s="1"/>
  <c r="P60" i="1"/>
  <c r="P108" i="1" s="1"/>
  <c r="N60" i="1"/>
  <c r="N108" i="1" s="1"/>
  <c r="P59" i="1"/>
  <c r="N59" i="1"/>
  <c r="N107" i="1" s="1"/>
  <c r="S52" i="1"/>
  <c r="R52" i="1"/>
  <c r="Q52" i="1"/>
  <c r="M52" i="1"/>
  <c r="L52" i="1"/>
  <c r="K52" i="1"/>
  <c r="J52" i="1"/>
  <c r="P51" i="1"/>
  <c r="N51" i="1"/>
  <c r="P50" i="1"/>
  <c r="P124" i="1" s="1"/>
  <c r="N50" i="1"/>
  <c r="N124" i="1" s="1"/>
  <c r="P49" i="1"/>
  <c r="P105" i="1" s="1"/>
  <c r="N49" i="1"/>
  <c r="N105" i="1" s="1"/>
  <c r="P48" i="1"/>
  <c r="P104" i="1" s="1"/>
  <c r="N48" i="1"/>
  <c r="N104" i="1" s="1"/>
  <c r="N42" i="1"/>
  <c r="N123" i="1" s="1"/>
  <c r="N41" i="1"/>
  <c r="N103" i="1" s="1"/>
  <c r="N40" i="1"/>
  <c r="K43" i="1"/>
  <c r="P42" i="1"/>
  <c r="P123" i="1" s="1"/>
  <c r="P41" i="1"/>
  <c r="P103" i="1" s="1"/>
  <c r="S43" i="1"/>
  <c r="R43" i="1"/>
  <c r="Q43" i="1"/>
  <c r="P40" i="1"/>
  <c r="M43" i="1"/>
  <c r="L43" i="1"/>
  <c r="J43" i="1"/>
  <c r="P102" i="1" l="1"/>
  <c r="P107" i="1"/>
  <c r="S137" i="1"/>
  <c r="R137" i="1"/>
  <c r="R139" i="1" s="1"/>
  <c r="U71" i="1"/>
  <c r="P89" i="1"/>
  <c r="N138" i="1" s="1"/>
  <c r="U138" i="1" s="1"/>
  <c r="U43" i="1"/>
  <c r="N62" i="1"/>
  <c r="N102" i="1"/>
  <c r="U62" i="1"/>
  <c r="O78" i="1"/>
  <c r="U52" i="1"/>
  <c r="N89" i="1"/>
  <c r="J138" i="1" s="1"/>
  <c r="H138" i="1" s="1"/>
  <c r="N88" i="1"/>
  <c r="P88" i="1"/>
  <c r="P62" i="1"/>
  <c r="O49" i="1"/>
  <c r="O105" i="1" s="1"/>
  <c r="O50" i="1"/>
  <c r="O124" i="1" s="1"/>
  <c r="O51" i="1"/>
  <c r="O61" i="1"/>
  <c r="O125" i="1" s="1"/>
  <c r="O80" i="1"/>
  <c r="N127" i="1"/>
  <c r="N128" i="1" s="1"/>
  <c r="N106" i="1"/>
  <c r="P52" i="1"/>
  <c r="O68" i="1"/>
  <c r="O110" i="1" s="1"/>
  <c r="O70" i="1"/>
  <c r="O111" i="1" s="1"/>
  <c r="O83" i="1"/>
  <c r="P127" i="1"/>
  <c r="P128" i="1" s="1"/>
  <c r="P106" i="1"/>
  <c r="N43" i="1"/>
  <c r="O40" i="1"/>
  <c r="O59" i="1"/>
  <c r="O42" i="1"/>
  <c r="O123" i="1" s="1"/>
  <c r="N71" i="1"/>
  <c r="P43" i="1"/>
  <c r="O48" i="1"/>
  <c r="O104" i="1" s="1"/>
  <c r="O41" i="1"/>
  <c r="O103" i="1" s="1"/>
  <c r="N52" i="1"/>
  <c r="O60" i="1"/>
  <c r="O108" i="1" s="1"/>
  <c r="O67" i="1"/>
  <c r="O109" i="1" s="1"/>
  <c r="O69" i="1"/>
  <c r="O126" i="1" s="1"/>
  <c r="K90" i="1"/>
  <c r="P71" i="1"/>
  <c r="O102" i="1" l="1"/>
  <c r="O107" i="1"/>
  <c r="J137" i="1"/>
  <c r="J139" i="1" s="1"/>
  <c r="H139" i="1" s="1"/>
  <c r="P138" i="1" s="1"/>
  <c r="N137" i="1"/>
  <c r="N139" i="1" s="1"/>
  <c r="S139" i="1"/>
  <c r="N112" i="1"/>
  <c r="N113" i="1" s="1"/>
  <c r="P112" i="1"/>
  <c r="P113" i="1" s="1"/>
  <c r="O89" i="1"/>
  <c r="O88" i="1"/>
  <c r="O127" i="1"/>
  <c r="O128" i="1" s="1"/>
  <c r="N129" i="1" s="1"/>
  <c r="O106" i="1"/>
  <c r="O52" i="1"/>
  <c r="O43" i="1"/>
  <c r="O71" i="1"/>
  <c r="O62" i="1"/>
  <c r="H137" i="1" l="1"/>
  <c r="P137" i="1" s="1"/>
  <c r="P139" i="1" s="1"/>
  <c r="N90" i="1"/>
  <c r="L138" i="1"/>
  <c r="L137" i="1" s="1"/>
  <c r="L139" i="1" s="1"/>
  <c r="O112" i="1"/>
  <c r="O113" i="1" s="1"/>
  <c r="N114" i="1" s="1"/>
</calcChain>
</file>

<file path=xl/sharedStrings.xml><?xml version="1.0" encoding="utf-8"?>
<sst xmlns="http://schemas.openxmlformats.org/spreadsheetml/2006/main" count="374" uniqueCount="164">
  <si>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</si>
  <si>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</si>
  <si>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</si>
  <si>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</si>
  <si>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</si>
  <si>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</si>
  <si>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</si>
  <si>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</si>
  <si>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</si>
  <si>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</si>
  <si>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</si>
  <si>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</si>
  <si>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</si>
  <si>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</si>
  <si>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</si>
  <si>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</si>
  <si>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</si>
  <si>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</si>
  <si>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</si>
  <si>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</si>
  <si>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</si>
  <si>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</si>
  <si>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</si>
  <si>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</si>
  <si>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</si>
  <si>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</si>
  <si>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</si>
  <si>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</si>
  <si>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</si>
  <si>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</si>
  <si>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</si>
  <si>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</si>
  <si>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</si>
  <si>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</si>
  <si>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</si>
  <si>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</si>
  <si>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</si>
  <si>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</si>
  <si>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</si>
  <si>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</si>
  <si>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</si>
  <si>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</si>
  <si>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</si>
  <si>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</si>
  <si>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</si>
  <si>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</si>
  <si>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</si>
  <si>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</si>
  <si>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</si>
  <si>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 xml:space="preserve">Anexă la Planul de Învățământ specializarea / programul de studiu: </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</si>
  <si>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</si>
  <si>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</si>
  <si>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</si>
  <si>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</si>
  <si>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</si>
  <si>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</si>
  <si>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</si>
  <si>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</si>
  <si>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</si>
  <si>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</si>
  <si>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</si>
  <si>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I. CERINŢE PENTRU OBŢINEREA DIPLOMEI DE MASTER</t>
  </si>
  <si>
    <r>
      <rPr>
        <b/>
        <sz val="10"/>
        <color indexed="8"/>
        <rFont val="Times New Roman"/>
        <family val="1"/>
      </rPr>
      <t xml:space="preserve">10 </t>
    </r>
    <r>
      <rPr>
        <sz val="10"/>
        <color indexed="8"/>
        <rFont val="Times New Roman"/>
        <family val="1"/>
      </rPr>
      <t>credite la examenul de susținere a disertației</t>
    </r>
  </si>
  <si>
    <t>XND 1101</t>
  </si>
  <si>
    <t>XND 1102</t>
  </si>
  <si>
    <t>XND 1203</t>
  </si>
  <si>
    <t>XND 1204</t>
  </si>
  <si>
    <t>Examen de absolvire: Nivelul II</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</si>
  <si>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</si>
  <si>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</si>
  <si>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 xml:space="preserve">PROGRAM DE STUDII PSIHOPEDAGOGICE </t>
  </si>
  <si>
    <t>An I, Semestrul 1</t>
  </si>
  <si>
    <t>Psihopedagogia adolescenţilor, tinerilor şi adulţilor</t>
  </si>
  <si>
    <t>Proiectarea şi managementul programelor educaţionale</t>
  </si>
  <si>
    <t>An I, Semestrul 2</t>
  </si>
  <si>
    <t xml:space="preserve">Didactica domeniului şi dezvoltăriI în didactica specialităţii (învăţământ liceal, postliceal, universitar)
</t>
  </si>
  <si>
    <t>DP</t>
  </si>
  <si>
    <t>DO</t>
  </si>
  <si>
    <t>An II, Semestrul 3</t>
  </si>
  <si>
    <t>XND 2305</t>
  </si>
  <si>
    <t xml:space="preserve">Practică pedagogică (în învăţământul liceal, postliceal şi universitar)
</t>
  </si>
  <si>
    <t>XND 2306</t>
  </si>
  <si>
    <t>An II, Semestrul 4</t>
  </si>
  <si>
    <t xml:space="preserve">TOTAL CREDITE / ORE PE SĂPTĂMÂNĂ / EVALUĂRI </t>
  </si>
  <si>
    <t>DF – Discipline de extensie a pregătirii psihopedagogice fundamentale (obligatorii)</t>
  </si>
  <si>
    <t>DP – Discipline de extensie a pregătirii didactice şi practice de specialitate (obligatorii)</t>
  </si>
  <si>
    <t xml:space="preserve">DO - Discipline opţionale </t>
  </si>
  <si>
    <r>
      <t>Disciplină opțională 2</t>
    </r>
    <r>
      <rPr>
        <i/>
        <sz val="10"/>
        <color rgb="FFFF0000"/>
        <rFont val="Times New Roman"/>
        <family val="1"/>
      </rPr>
      <t xml:space="preserve">
</t>
    </r>
  </si>
  <si>
    <r>
      <t>Disciplină opțională 1</t>
    </r>
    <r>
      <rPr>
        <i/>
        <sz val="10"/>
        <color rgb="FFFF0000"/>
        <rFont val="Times New Roman"/>
        <family val="1"/>
      </rPr>
      <t xml:space="preserve">
</t>
    </r>
  </si>
  <si>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</si>
  <si>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ÎN TOATE TABELELE DIN ACEASTĂ MACHETĂ, TREBUIE SĂ INTRODUCEȚI  DATE NUMAI ÎN CELULELE MARCATE CU GALBEN</t>
  </si>
  <si>
    <r>
      <t xml:space="preserve">Pentru ca o disciplină să fie opțională, fiecare pachet trebuie să conțină cel puțin </t>
    </r>
    <r>
      <rPr>
        <i/>
        <sz val="10"/>
        <color indexed="8"/>
        <rFont val="Times New Roman"/>
        <family val="1"/>
      </rPr>
      <t>n+1</t>
    </r>
    <r>
      <rPr>
        <sz val="10"/>
        <color indexed="8"/>
        <rFont val="Times New Roman"/>
        <family val="1"/>
      </rPr>
      <t xml:space="preserve"> opțiuni, unde </t>
    </r>
    <r>
      <rPr>
        <i/>
        <sz val="10"/>
        <color indexed="8"/>
        <rFont val="Times New Roman"/>
        <family val="1"/>
      </rPr>
      <t>n</t>
    </r>
    <r>
      <rPr>
        <sz val="10"/>
        <color indexed="8"/>
        <rFont val="Times New Roman"/>
        <family val="1"/>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</si>
  <si>
    <t xml:space="preserve">SE RECOMANDA CA TOATE DISCIPLINELE DINTR-UN PACHET DE OPȚIONALE, SA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</si>
  <si>
    <t>Verificați standardele specifice domeniului dumneavoastră pentru a evita incongruențele.</t>
  </si>
  <si>
    <t>Tabelele/rândurile necompletate se șterg sau se ascund (dacă afectează formulele) HIDE</t>
  </si>
  <si>
    <t>Titlul absolventului:  MASTER</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</si>
  <si>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</si>
  <si>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DA</t>
  </si>
  <si>
    <t>DSIN</t>
  </si>
  <si>
    <t>DISCIPLINE DE APROFUNDARE (DA)</t>
  </si>
  <si>
    <t xml:space="preserve">DISCIPLINE DE SINTEZĂ (DSIN)
</t>
  </si>
  <si>
    <r>
      <t xml:space="preserve">Domeniul: </t>
    </r>
    <r>
      <rPr>
        <b/>
        <sz val="10"/>
        <color indexed="8"/>
        <rFont val="Times New Roman"/>
        <family val="1"/>
      </rPr>
      <t>CINEMATOGRAFIE ȘI MEDIA</t>
    </r>
  </si>
  <si>
    <r>
      <t xml:space="preserve">Specializarea/Programul de studiu: </t>
    </r>
    <r>
      <rPr>
        <b/>
        <sz val="10"/>
        <color indexed="8"/>
        <rFont val="Times New Roman"/>
        <family val="1"/>
      </rPr>
      <t>ARTA SCURTMETRAJULUI</t>
    </r>
  </si>
  <si>
    <r>
      <t xml:space="preserve">Limba de predare: </t>
    </r>
    <r>
      <rPr>
        <b/>
        <sz val="10"/>
        <color indexed="8"/>
        <rFont val="Times New Roman"/>
        <family val="1"/>
      </rPr>
      <t>Maghiară</t>
    </r>
  </si>
  <si>
    <r>
      <rPr>
        <b/>
        <sz val="10"/>
        <color indexed="8"/>
        <rFont val="Times New Roman"/>
        <family val="1"/>
      </rPr>
      <t xml:space="preserve">   100 </t>
    </r>
    <r>
      <rPr>
        <sz val="10"/>
        <color indexed="8"/>
        <rFont val="Times New Roman"/>
        <family val="1"/>
      </rPr>
      <t>de credite la disciplinele obligatorii;</t>
    </r>
  </si>
  <si>
    <r>
      <rPr>
        <b/>
        <sz val="10"/>
        <color indexed="8"/>
        <rFont val="Times New Roman"/>
        <family val="1"/>
      </rPr>
      <t xml:space="preserve">   </t>
    </r>
    <r>
      <rPr>
        <sz val="10"/>
        <color indexed="8"/>
        <rFont val="Times New Roman"/>
        <family val="1"/>
      </rPr>
      <t xml:space="preserve"> </t>
    </r>
    <r>
      <rPr>
        <b/>
        <sz val="10"/>
        <color indexed="8"/>
        <rFont val="Times New Roman"/>
        <family val="1"/>
      </rPr>
      <t xml:space="preserve">20 </t>
    </r>
    <r>
      <rPr>
        <sz val="10"/>
        <color indexed="8"/>
        <rFont val="Times New Roman"/>
        <family val="1"/>
      </rPr>
      <t>credite la disciplinele opţionale;</t>
    </r>
  </si>
  <si>
    <t>Sem. 1: Se alege  o disciplină din pachetul: VMX1845</t>
  </si>
  <si>
    <t>Sem. 2: Se alege  o disciplină din pachetul: VMX2845</t>
  </si>
  <si>
    <t>Sem. 3: Se alege  o disciplină din pachetul: VMX3845</t>
  </si>
  <si>
    <t>Sem. 4: Se alege  o disciplină din pachetul: VMX4845</t>
  </si>
  <si>
    <t>Ficțiune și realitate în filmul de scurtmetraj (Fikció és valóság a kisjátékfilmben)</t>
  </si>
  <si>
    <t>Antropologie vizuală (Vizuális antropológia) / Visual Anthropology (în limba engleză)</t>
  </si>
  <si>
    <t>VMX1485</t>
  </si>
  <si>
    <t>Opțional (1) / (Választható 1)</t>
  </si>
  <si>
    <t>Scurtmetrajul documentar (A dokumentarista rövidfilm)</t>
  </si>
  <si>
    <t>Experiment regizoral în filmul de scurtmetraj (Rövidfilm rendezés)</t>
  </si>
  <si>
    <t>VMX2485</t>
  </si>
  <si>
    <t>Optional (2) /  (Választható 2) / Elective course (2) - în limba engleză</t>
  </si>
  <si>
    <r>
      <t xml:space="preserve">Stagiu de practică (1) </t>
    </r>
    <r>
      <rPr>
        <i/>
        <sz val="10"/>
        <color indexed="8"/>
        <rFont val="Times New Roman"/>
        <family val="1"/>
      </rPr>
      <t>[50 de ore]</t>
    </r>
    <r>
      <rPr>
        <i/>
        <sz val="10"/>
        <rFont val="Times New Roman"/>
        <family val="1"/>
      </rPr>
      <t>(Szakmai gyakorlat 1)</t>
    </r>
  </si>
  <si>
    <t>Docu-drama și pseudo-documentarul ( A dokudráma és a pszeudo-dokudráma)</t>
  </si>
  <si>
    <t>Eseul cinematografic (A filmesszé)</t>
  </si>
  <si>
    <t>VMX3485</t>
  </si>
  <si>
    <t>Opțional (3) /  (Választható 3)</t>
  </si>
  <si>
    <t>Producţia proiectului şi elaborarea disertaţiei (Gyártásszervezés, a disszertáció kidolgozása)</t>
  </si>
  <si>
    <t>VMX4485</t>
  </si>
  <si>
    <t>Opțional (4) /  (Választható 4)</t>
  </si>
  <si>
    <r>
      <t xml:space="preserve">Stagiu de practică (2) </t>
    </r>
    <r>
      <rPr>
        <i/>
        <sz val="10"/>
        <color indexed="8"/>
        <rFont val="Times New Roman"/>
        <family val="1"/>
      </rPr>
      <t>[50 de ore]</t>
    </r>
    <r>
      <rPr>
        <i/>
        <sz val="10"/>
        <rFont val="Times New Roman"/>
        <family val="1"/>
      </rPr>
      <t>(Szakmai gyakorlat)</t>
    </r>
  </si>
  <si>
    <t>CURS OPȚIONAL 1 (An I, Semestrul 1) - (VMX1845)</t>
  </si>
  <si>
    <t>CURS OPȚIONAL 2 (An I, Semestrul 2) - (VMX2845)</t>
  </si>
  <si>
    <t>CURS OPȚIONAL 3 (An II, Semestrul 3) - (VMX3845)</t>
  </si>
  <si>
    <t>CURS OPȚIONAL 4 (An II, Semestrul 4) - (VMX4845)</t>
  </si>
  <si>
    <t>Videoclipul și filmul muzical (A videoklip és a zenés film)</t>
  </si>
  <si>
    <t>Insertul video în teatrul contemporan (Video inszerció a kortárs színházban)</t>
  </si>
  <si>
    <t>Managementul producției de film (Gyártásvezetés) Film production</t>
  </si>
  <si>
    <r>
      <t xml:space="preserve">Filmul de ficțiune </t>
    </r>
    <r>
      <rPr>
        <sz val="10"/>
        <rFont val="Times New Roman"/>
        <family val="1"/>
      </rPr>
      <t>(A játékfilm) / Fiction film</t>
    </r>
  </si>
  <si>
    <t>Muzica de film (A filmzene)</t>
  </si>
  <si>
    <t>Filmul şi artele conexe  (Film és társművészetek)</t>
  </si>
  <si>
    <t>Munca regizorului cu actorul de film (A rendező munkája a filmszínésszel)</t>
  </si>
  <si>
    <t>Stagiu de practică (1) [50 de ore](Szakmai gyakorlat 1)</t>
  </si>
  <si>
    <t>Stagiu de practică (2) [50 de ore](Szakmai gyakorlat)</t>
  </si>
  <si>
    <r>
      <rPr>
        <b/>
        <sz val="10"/>
        <rFont val="Times New Roman"/>
        <family val="1"/>
      </rPr>
      <t>VI.  UNIVERSITĂŢI EUROPENE DE REFERINŢĂ:</t>
    </r>
    <r>
      <rPr>
        <sz val="10"/>
        <rFont val="Times New Roman"/>
        <family val="1"/>
      </rPr>
      <t xml:space="preserve">
Ecole Superieure de l'Audiovisuel, Toulouse, Franţa
School of Film and Television Studies, Norwich, UK
Universitatea de Teatru și Film, Budapesta, Ungaria</t>
    </r>
  </si>
  <si>
    <t>nu se vad</t>
  </si>
  <si>
    <t>VMM1500</t>
  </si>
  <si>
    <t>VMM2500</t>
  </si>
  <si>
    <t>VME1600</t>
  </si>
  <si>
    <t>VMM2501</t>
  </si>
  <si>
    <t>VMM2502</t>
  </si>
  <si>
    <t>VMM3500</t>
  </si>
  <si>
    <t>VMM3501</t>
  </si>
  <si>
    <t>VMM4500</t>
  </si>
  <si>
    <t>VMM4501</t>
  </si>
  <si>
    <t>VMM4502</t>
  </si>
  <si>
    <t>VMM1581</t>
  </si>
  <si>
    <t>VMM1582</t>
  </si>
  <si>
    <t>VME2581</t>
  </si>
  <si>
    <t>VME2582</t>
  </si>
  <si>
    <t>VMM3581</t>
  </si>
  <si>
    <t>VMM3582</t>
  </si>
  <si>
    <t>VMM4581</t>
  </si>
  <si>
    <t>Scurtmetrajul de animație</t>
  </si>
  <si>
    <t>VMM4583</t>
  </si>
  <si>
    <t xml:space="preserve">Post-producție de film (Utómunka) </t>
  </si>
  <si>
    <t>PLAN DE ÎNVĂŢĂMÂNT  valabil începând din  anul universitar 2019-2020</t>
  </si>
  <si>
    <t>FACULTATEA DE TEATRU ȘI FILM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</si>
</sst>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i/>
      <sz val="10"/>
      <color rgb="FFFF0000"/>
      <name val="Times New Roman"/>
      <family val="1"/>
    </font>
    <font>
      <b/>
      <sz val="10"/>
      <name val="Times New Roman"/>
      <family val="1"/>
    </font>
    <font>
      <b/>
      <sz val="10"/>
      <color rgb="FFFF0000"/>
      <name val="Times New Roman"/>
      <family val="1"/>
    </font>
    <font>
      <sz val="10"/>
      <color rgb="FFFF0000"/>
      <name val="Times New Roman"/>
      <family val="1"/>
    </font>
    <font>
      <i/>
      <sz val="10"/>
      <color indexed="8"/>
      <name val="Times New Roman"/>
      <family val="1"/>
    </font>
    <font>
      <sz val="14"/>
      <color indexed="8"/>
      <name val="Times New Roman"/>
      <family val="1"/>
    </font>
    <font>
      <sz val="14"/>
      <color theme="1"/>
      <name val="Calibri"/>
      <family val="2"/>
      <charset val="238"/>
      <scheme val="minor"/>
    </font>
    <font>
      <sz val="10"/>
      <name val="Times New Roman"/>
      <family val="1"/>
    </font>
    <font>
      <i/>
      <sz val="10"/>
      <name val="Times New Roman"/>
      <family val="1"/>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8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0" fontId="1" fillId="0" borderId="0" xfId="0" applyFont="1" applyBorder="1" applyAlignment="1" applyProtection="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3" borderId="3" xfId="0" applyFont="1" applyFill="1" applyBorder="1" applyAlignment="1" applyProtection="1">
      <alignment horizontal="center" vertical="center"/>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1" fontId="2" fillId="4" borderId="1" xfId="0" applyNumberFormat="1" applyFont="1" applyFill="1" applyBorder="1" applyAlignment="1" applyProtection="1">
      <alignment horizontal="center" vertical="center"/>
    </xf>
    <xf numFmtId="1" fontId="11" fillId="4" borderId="1" xfId="0" applyNumberFormat="1" applyFont="1" applyFill="1" applyBorder="1" applyAlignment="1" applyProtection="1">
      <alignment horizontal="center" vertical="center"/>
    </xf>
    <xf numFmtId="0" fontId="2" fillId="4" borderId="3" xfId="0" applyFont="1" applyFill="1" applyBorder="1" applyAlignment="1" applyProtection="1">
      <alignment horizontal="center" vertical="center"/>
      <protection locked="0"/>
    </xf>
    <xf numFmtId="0" fontId="13" fillId="0" borderId="0" xfId="0" applyFont="1" applyProtection="1">
      <protection locked="0"/>
    </xf>
    <xf numFmtId="0" fontId="1" fillId="3" borderId="1" xfId="0" applyFont="1" applyFill="1" applyBorder="1" applyAlignment="1" applyProtection="1">
      <alignment horizontal="left" vertical="center"/>
      <protection locked="0"/>
    </xf>
    <xf numFmtId="0" fontId="1" fillId="0" borderId="0" xfId="0" applyFont="1" applyProtection="1">
      <protection locked="0"/>
    </xf>
    <xf numFmtId="1" fontId="9" fillId="0" borderId="1" xfId="0" applyNumberFormat="1" applyFont="1" applyBorder="1" applyAlignment="1" applyProtection="1">
      <alignment horizontal="center" vertical="center"/>
    </xf>
    <xf numFmtId="1" fontId="8" fillId="0" borderId="1" xfId="0" applyNumberFormat="1" applyFont="1" applyBorder="1" applyAlignment="1" applyProtection="1">
      <alignment horizontal="center" vertical="center"/>
    </xf>
    <xf numFmtId="0" fontId="1" fillId="0" borderId="1" xfId="0" applyFont="1" applyBorder="1" applyAlignment="1" applyProtection="1">
      <alignment horizontal="center"/>
    </xf>
    <xf numFmtId="1" fontId="1" fillId="4"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wrapText="1"/>
    </xf>
    <xf numFmtId="1"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3"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protection locked="0"/>
    </xf>
    <xf numFmtId="0" fontId="17" fillId="3" borderId="1" xfId="0" applyFont="1" applyFill="1" applyBorder="1" applyAlignment="1" applyProtection="1">
      <alignment horizontal="center" vertical="center"/>
      <protection locked="0"/>
    </xf>
    <xf numFmtId="1" fontId="1" fillId="2" borderId="2" xfId="0" applyNumberFormat="1" applyFont="1" applyFill="1" applyBorder="1" applyAlignment="1" applyProtection="1">
      <alignment vertical="center"/>
      <protection locked="0"/>
    </xf>
    <xf numFmtId="1" fontId="1" fillId="2" borderId="5" xfId="0" applyNumberFormat="1" applyFont="1" applyFill="1" applyBorder="1" applyAlignment="1" applyProtection="1">
      <alignment vertical="center"/>
      <protection locked="0"/>
    </xf>
    <xf numFmtId="1" fontId="1" fillId="2" borderId="6" xfId="0" applyNumberFormat="1" applyFont="1" applyFill="1" applyBorder="1" applyAlignment="1" applyProtection="1">
      <alignment vertical="center"/>
      <protection locked="0"/>
    </xf>
    <xf numFmtId="1" fontId="17" fillId="2" borderId="1" xfId="0" applyNumberFormat="1" applyFont="1" applyFill="1" applyBorder="1" applyAlignment="1" applyProtection="1">
      <alignment horizontal="left" vertical="center" wrapText="1"/>
      <protection locked="0"/>
    </xf>
    <xf numFmtId="1" fontId="17" fillId="2"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xf>
    <xf numFmtId="164" fontId="1" fillId="0" borderId="1" xfId="0" applyNumberFormat="1" applyFont="1" applyBorder="1" applyAlignment="1" applyProtection="1">
      <alignment horizontal="center" vertical="center" wrapText="1"/>
    </xf>
    <xf numFmtId="0" fontId="1" fillId="0" borderId="0" xfId="0" applyFont="1" applyAlignment="1" applyProtection="1">
      <alignment wrapText="1"/>
      <protection locked="0"/>
    </xf>
    <xf numFmtId="1" fontId="1" fillId="2"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Fill="1" applyProtection="1">
      <protection locked="0"/>
    </xf>
    <xf numFmtId="0" fontId="1" fillId="0" borderId="0" xfId="0" applyFont="1" applyFill="1" applyAlignment="1" applyProtection="1">
      <alignment vertical="center" wrapText="1"/>
      <protection locked="0"/>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9" xfId="0" applyNumberFormat="1" applyFont="1" applyFill="1" applyBorder="1" applyAlignment="1" applyProtection="1">
      <alignment horizontal="center" vertical="center"/>
    </xf>
    <xf numFmtId="2" fontId="1" fillId="4" borderId="4" xfId="0" applyNumberFormat="1" applyFont="1" applyFill="1" applyBorder="1" applyAlignment="1" applyProtection="1">
      <alignment horizontal="center" vertical="center"/>
    </xf>
    <xf numFmtId="2" fontId="1" fillId="4" borderId="10" xfId="0" applyNumberFormat="1" applyFont="1" applyFill="1" applyBorder="1" applyAlignment="1" applyProtection="1">
      <alignment horizontal="center" vertical="center"/>
    </xf>
    <xf numFmtId="2" fontId="1" fillId="4" borderId="11" xfId="0" applyNumberFormat="1" applyFont="1" applyFill="1" applyBorder="1" applyAlignment="1" applyProtection="1">
      <alignment horizontal="center" vertical="center"/>
    </xf>
    <xf numFmtId="2" fontId="1" fillId="4" borderId="7" xfId="0" applyNumberFormat="1" applyFont="1" applyFill="1" applyBorder="1" applyAlignment="1" applyProtection="1">
      <alignment horizontal="center" vertical="center"/>
    </xf>
    <xf numFmtId="2" fontId="1" fillId="4" borderId="8"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9" fillId="0" borderId="0" xfId="0" applyFont="1"/>
    <xf numFmtId="0" fontId="12"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9" fontId="9" fillId="0" borderId="2" xfId="0" applyNumberFormat="1" applyFont="1" applyBorder="1" applyAlignment="1" applyProtection="1">
      <alignment horizontal="center"/>
    </xf>
    <xf numFmtId="9" fontId="9" fillId="0" borderId="6" xfId="0" applyNumberFormat="1" applyFont="1" applyBorder="1" applyAlignment="1" applyProtection="1">
      <alignment horizontal="center"/>
    </xf>
    <xf numFmtId="1" fontId="1" fillId="2" borderId="2"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14" xfId="0" applyFont="1" applyFill="1" applyBorder="1" applyAlignment="1" applyProtection="1">
      <alignment wrapText="1"/>
    </xf>
    <xf numFmtId="0" fontId="1" fillId="0" borderId="0" xfId="0" applyFont="1" applyFill="1" applyBorder="1" applyAlignment="1" applyProtection="1">
      <alignment wrapText="1"/>
    </xf>
    <xf numFmtId="0" fontId="1" fillId="0" borderId="0" xfId="0" applyFont="1" applyAlignment="1" applyProtection="1">
      <alignment wrapText="1"/>
    </xf>
    <xf numFmtId="0" fontId="2" fillId="0" borderId="0" xfId="0" applyFont="1" applyFill="1" applyAlignment="1" applyProtection="1">
      <alignment horizontal="left" vertical="top" wrapText="1"/>
      <protection locked="0"/>
    </xf>
    <xf numFmtId="0" fontId="1" fillId="5" borderId="14"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1" fillId="5" borderId="14" xfId="0" applyFont="1" applyFill="1" applyBorder="1" applyAlignment="1" applyProtection="1">
      <alignment vertical="top" wrapText="1"/>
      <protection locked="0"/>
    </xf>
    <xf numFmtId="0" fontId="1" fillId="5" borderId="0" xfId="0" applyFont="1" applyFill="1" applyBorder="1" applyAlignment="1" applyProtection="1">
      <alignment vertical="top" wrapText="1"/>
      <protection locked="0"/>
    </xf>
    <xf numFmtId="0" fontId="1" fillId="5" borderId="15" xfId="0" applyFont="1" applyFill="1" applyBorder="1" applyAlignment="1" applyProtection="1">
      <alignment vertical="top" wrapText="1"/>
      <protection locked="0"/>
    </xf>
    <xf numFmtId="0" fontId="1" fillId="2" borderId="1" xfId="0" applyFont="1" applyFill="1" applyBorder="1" applyAlignment="1" applyProtection="1">
      <alignment horizontal="left" vertical="center"/>
      <protection locked="0"/>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8" fillId="0" borderId="2" xfId="0" applyNumberFormat="1" applyFont="1" applyBorder="1" applyAlignment="1" applyProtection="1">
      <alignment horizontal="center" vertical="center"/>
    </xf>
    <xf numFmtId="9" fontId="8" fillId="0" borderId="6"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1" fontId="8" fillId="0" borderId="2"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2" xfId="0" applyNumberFormat="1" applyFont="1" applyBorder="1" applyAlignment="1">
      <alignment horizontal="center"/>
    </xf>
    <xf numFmtId="1" fontId="8" fillId="0" borderId="5" xfId="0" applyNumberFormat="1" applyFont="1" applyBorder="1" applyAlignment="1">
      <alignment horizontal="center"/>
    </xf>
    <xf numFmtId="1" fontId="8" fillId="0" borderId="6" xfId="0" applyNumberFormat="1" applyFont="1" applyBorder="1" applyAlignment="1">
      <alignment horizontal="center"/>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2" fontId="9" fillId="0" borderId="9"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xf numFmtId="0" fontId="2" fillId="0" borderId="7" xfId="0" applyFont="1" applyBorder="1" applyProtection="1">
      <protection locked="0"/>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1" fontId="1" fillId="2" borderId="2" xfId="0" applyNumberFormat="1" applyFont="1" applyFill="1" applyBorder="1" applyAlignment="1" applyProtection="1">
      <alignment horizontal="left" vertical="center" wrapText="1"/>
      <protection locked="0"/>
    </xf>
    <xf numFmtId="1" fontId="1" fillId="2" borderId="5" xfId="0" applyNumberFormat="1" applyFont="1" applyFill="1" applyBorder="1" applyAlignment="1" applyProtection="1">
      <alignment horizontal="left" vertical="center" wrapText="1"/>
      <protection locked="0"/>
    </xf>
    <xf numFmtId="1" fontId="1" fillId="2" borderId="6"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1" fillId="2" borderId="2" xfId="0" applyNumberFormat="1" applyFont="1" applyFill="1" applyBorder="1" applyAlignment="1" applyProtection="1">
      <alignment horizontal="left" vertical="center"/>
      <protection locked="0"/>
    </xf>
    <xf numFmtId="1" fontId="1" fillId="2" borderId="5" xfId="0" applyNumberFormat="1" applyFont="1" applyFill="1" applyBorder="1" applyAlignment="1" applyProtection="1">
      <alignment horizontal="left" vertical="center"/>
      <protection locked="0"/>
    </xf>
    <xf numFmtId="1" fontId="1" fillId="2" borderId="6" xfId="0" applyNumberFormat="1" applyFont="1" applyFill="1" applyBorder="1" applyAlignment="1" applyProtection="1">
      <alignment horizontal="left" vertical="center"/>
      <protection locked="0"/>
    </xf>
    <xf numFmtId="1" fontId="17" fillId="2" borderId="1" xfId="0" applyNumberFormat="1" applyFont="1" applyFill="1" applyBorder="1" applyAlignment="1" applyProtection="1">
      <alignment horizontal="left"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2"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2" fillId="0" borderId="5" xfId="0" applyFont="1" applyBorder="1" applyAlignment="1" applyProtection="1">
      <alignment horizontal="center" vertical="center"/>
    </xf>
    <xf numFmtId="1" fontId="17" fillId="2" borderId="2" xfId="0" applyNumberFormat="1" applyFont="1" applyFill="1" applyBorder="1" applyAlignment="1" applyProtection="1">
      <alignment horizontal="left" vertical="center" wrapText="1"/>
      <protection locked="0"/>
    </xf>
    <xf numFmtId="1" fontId="17" fillId="2" borderId="5" xfId="0" applyNumberFormat="1" applyFont="1" applyFill="1" applyBorder="1" applyAlignment="1" applyProtection="1">
      <alignment horizontal="left" vertical="center" wrapText="1"/>
      <protection locked="0"/>
    </xf>
    <xf numFmtId="1" fontId="17" fillId="2" borderId="6" xfId="0" applyNumberFormat="1"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2" fillId="0" borderId="0" xfId="0" applyFont="1" applyFill="1" applyAlignment="1" applyProtection="1">
      <alignment horizontal="left" vertical="center" wrapTex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2" fillId="0" borderId="2"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Alignment="1" applyProtection="1">
      <alignment vertical="center"/>
      <protection locked="0"/>
    </xf>
    <xf numFmtId="0" fontId="2" fillId="0" borderId="4" xfId="0" applyFont="1" applyFill="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0" fontId="17"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2" fillId="0" borderId="0" xfId="0" applyFont="1" applyFill="1" applyAlignment="1" applyProtection="1">
      <alignment vertical="center"/>
      <protection locked="0"/>
    </xf>
    <xf numFmtId="0" fontId="2" fillId="0" borderId="13" xfId="0" applyFont="1" applyBorder="1" applyAlignment="1" applyProtection="1">
      <alignment horizontal="center" vertical="center" wrapText="1"/>
      <protection locked="0"/>
    </xf>
    <xf numFmtId="0" fontId="0" fillId="0" borderId="0" xfId="0" applyFill="1" applyAlignment="1">
      <alignment vertical="center"/>
    </xf>
    <xf numFmtId="0" fontId="15" fillId="0" borderId="0" xfId="0" applyFont="1" applyFill="1" applyAlignment="1" applyProtection="1">
      <alignment vertical="center" wrapText="1"/>
      <protection locked="0"/>
    </xf>
    <xf numFmtId="0" fontId="16" fillId="0" borderId="0" xfId="0" applyFont="1" applyFill="1" applyAlignment="1">
      <alignment vertical="center" wrapText="1"/>
    </xf>
    <xf numFmtId="0" fontId="16" fillId="0" borderId="0" xfId="0" applyFont="1" applyFill="1" applyAlignment="1"/>
    <xf numFmtId="0" fontId="15" fillId="6" borderId="0" xfId="0" applyFont="1" applyFill="1" applyAlignment="1" applyProtection="1">
      <alignment wrapText="1"/>
      <protection locked="0"/>
    </xf>
    <xf numFmtId="0" fontId="0" fillId="6" borderId="0" xfId="0" applyFill="1" applyAlignment="1">
      <alignment wrapText="1"/>
    </xf>
    <xf numFmtId="0" fontId="0" fillId="0" borderId="0" xfId="0" applyAlignment="1">
      <alignment wrapText="1"/>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0"/>
  <sheetViews>
    <sheetView tabSelected="1" showWhiteSpace="0" view="pageLayout" zoomScaleNormal="100" workbookViewId="0">
      <selection activeCell="T69" sqref="T69"/>
    </sheetView>
  </sheetViews>
  <sheetFormatPr defaultColWidth="9.109375" defaultRowHeight="13.2" x14ac:dyDescent="0.25"/>
  <cols>
    <col min="1" max="1" width="9.332031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5.88671875" style="1" customWidth="1"/>
    <col min="10" max="10" width="7.33203125" style="1" customWidth="1"/>
    <col min="11" max="11" width="5.6640625" style="1" customWidth="1"/>
    <col min="12" max="12" width="6.109375" style="1" customWidth="1"/>
    <col min="13" max="13" width="5.5546875" style="1" customWidth="1"/>
    <col min="14" max="18" width="6" style="1" customWidth="1"/>
    <col min="19" max="19" width="6.109375" style="1" customWidth="1"/>
    <col min="20" max="20" width="9.33203125" style="1" customWidth="1"/>
    <col min="21" max="26" width="9.109375" style="1"/>
    <col min="27" max="27" width="10.33203125" style="1" customWidth="1"/>
    <col min="28" max="16384" width="9.109375" style="1"/>
  </cols>
  <sheetData>
    <row r="1" spans="1:26" ht="15.75" customHeight="1" x14ac:dyDescent="0.25">
      <c r="A1" s="243" t="s">
        <v>162</v>
      </c>
      <c r="B1" s="243"/>
      <c r="C1" s="243"/>
      <c r="D1" s="243"/>
      <c r="E1" s="243"/>
      <c r="F1" s="243"/>
      <c r="G1" s="243"/>
      <c r="H1" s="243"/>
      <c r="I1" s="243"/>
      <c r="J1" s="243"/>
      <c r="K1" s="243"/>
      <c r="M1" s="249" t="s">
        <v>19</v>
      </c>
      <c r="N1" s="249"/>
      <c r="O1" s="249"/>
      <c r="P1" s="249"/>
      <c r="Q1" s="249"/>
      <c r="R1" s="249"/>
      <c r="S1" s="249"/>
      <c r="T1" s="249"/>
    </row>
    <row r="2" spans="1:26" ht="6.75" customHeight="1" x14ac:dyDescent="0.2">
      <c r="A2" s="243"/>
      <c r="B2" s="243"/>
      <c r="C2" s="243"/>
      <c r="D2" s="243"/>
      <c r="E2" s="243"/>
      <c r="F2" s="243"/>
      <c r="G2" s="243"/>
      <c r="H2" s="243"/>
      <c r="I2" s="243"/>
      <c r="J2" s="243"/>
      <c r="K2" s="243"/>
    </row>
    <row r="3" spans="1:26" ht="45.75" customHeight="1" x14ac:dyDescent="0.25">
      <c r="A3" s="244" t="s">
        <v>0</v>
      </c>
      <c r="B3" s="244"/>
      <c r="C3" s="244"/>
      <c r="D3" s="244"/>
      <c r="E3" s="244"/>
      <c r="F3" s="244"/>
      <c r="G3" s="244"/>
      <c r="H3" s="244"/>
      <c r="I3" s="244"/>
      <c r="J3" s="244"/>
      <c r="K3" s="244"/>
      <c r="M3" s="240"/>
      <c r="N3" s="242"/>
      <c r="O3" s="237" t="s">
        <v>35</v>
      </c>
      <c r="P3" s="238"/>
      <c r="Q3" s="239"/>
      <c r="R3" s="237" t="s">
        <v>36</v>
      </c>
      <c r="S3" s="238"/>
      <c r="T3" s="239"/>
      <c r="U3" s="120" t="str">
        <f>IF(O4&gt;=12,"Corect","Trebuie alocate cel puțin 12 de ore pe săptămână")</f>
        <v>Corect</v>
      </c>
      <c r="V3" s="121"/>
      <c r="W3" s="121"/>
      <c r="X3" s="121"/>
      <c r="Y3" s="74">
        <f>52*14</f>
        <v>728</v>
      </c>
      <c r="Z3" s="74"/>
    </row>
    <row r="4" spans="1:26" ht="17.25" customHeight="1" x14ac:dyDescent="0.25">
      <c r="A4" s="250" t="s">
        <v>163</v>
      </c>
      <c r="B4" s="250"/>
      <c r="C4" s="250"/>
      <c r="D4" s="250"/>
      <c r="E4" s="250"/>
      <c r="F4" s="250"/>
      <c r="G4" s="250"/>
      <c r="H4" s="250"/>
      <c r="I4" s="250"/>
      <c r="J4" s="250"/>
      <c r="K4" s="250"/>
      <c r="M4" s="254" t="s">
        <v>14</v>
      </c>
      <c r="N4" s="255"/>
      <c r="O4" s="240">
        <v>12</v>
      </c>
      <c r="P4" s="241"/>
      <c r="Q4" s="242"/>
      <c r="R4" s="240">
        <v>12</v>
      </c>
      <c r="S4" s="241"/>
      <c r="T4" s="242"/>
      <c r="U4" s="120" t="str">
        <f>IF(R4&gt;=12,"Corect","Trebuie alocate cel puțin 12 de ore pe săptămână")</f>
        <v>Corect</v>
      </c>
      <c r="V4" s="121"/>
      <c r="W4" s="121"/>
      <c r="X4" s="121"/>
      <c r="Y4" s="74"/>
      <c r="Z4" s="74"/>
    </row>
    <row r="5" spans="1:26" ht="16.5" customHeight="1" x14ac:dyDescent="0.25">
      <c r="A5" s="250"/>
      <c r="B5" s="250"/>
      <c r="C5" s="250"/>
      <c r="D5" s="250"/>
      <c r="E5" s="250"/>
      <c r="F5" s="250"/>
      <c r="G5" s="250"/>
      <c r="H5" s="250"/>
      <c r="I5" s="250"/>
      <c r="J5" s="250"/>
      <c r="K5" s="250"/>
      <c r="M5" s="254" t="s">
        <v>15</v>
      </c>
      <c r="N5" s="255"/>
      <c r="O5" s="240">
        <v>14</v>
      </c>
      <c r="P5" s="241"/>
      <c r="Q5" s="242"/>
      <c r="R5" s="240">
        <v>14</v>
      </c>
      <c r="S5" s="241"/>
      <c r="T5" s="242"/>
      <c r="U5" s="120" t="str">
        <f>IF(R5&gt;=12,"Corect","Trebuie alocate cel puțin 12 de ore pe săptămână")</f>
        <v>Corect</v>
      </c>
      <c r="V5" s="121"/>
      <c r="W5" s="121"/>
      <c r="X5" s="121"/>
      <c r="Y5" s="74"/>
      <c r="Z5" s="74"/>
    </row>
    <row r="6" spans="1:26" ht="15" customHeight="1" x14ac:dyDescent="0.25">
      <c r="A6" s="264" t="s">
        <v>101</v>
      </c>
      <c r="B6" s="264"/>
      <c r="C6" s="264"/>
      <c r="D6" s="264"/>
      <c r="E6" s="264"/>
      <c r="F6" s="264"/>
      <c r="G6" s="264"/>
      <c r="H6" s="264"/>
      <c r="I6" s="264"/>
      <c r="J6" s="264"/>
      <c r="K6" s="264"/>
      <c r="M6" s="267"/>
      <c r="N6" s="267"/>
      <c r="O6" s="265"/>
      <c r="P6" s="265"/>
      <c r="Q6" s="265"/>
      <c r="R6" s="265"/>
      <c r="S6" s="265"/>
      <c r="T6" s="265"/>
      <c r="U6" s="120" t="str">
        <f>IF(R6&gt;=12,"Corect","Trebuie alocate cel puțin 12 de ore pe săptămână")</f>
        <v>Trebuie alocate cel puțin 12 de ore pe săptămână</v>
      </c>
      <c r="V6" s="121"/>
      <c r="W6" s="121"/>
      <c r="X6" s="121"/>
      <c r="Y6" s="74"/>
      <c r="Z6" s="74"/>
    </row>
    <row r="7" spans="1:26" ht="18" customHeight="1" x14ac:dyDescent="0.2">
      <c r="A7" s="268" t="s">
        <v>102</v>
      </c>
      <c r="B7" s="268"/>
      <c r="C7" s="268"/>
      <c r="D7" s="268"/>
      <c r="E7" s="268"/>
      <c r="F7" s="268"/>
      <c r="G7" s="268"/>
      <c r="H7" s="268"/>
      <c r="I7" s="268"/>
      <c r="J7" s="268"/>
      <c r="K7" s="268"/>
      <c r="M7" s="74"/>
      <c r="N7" s="74"/>
      <c r="O7" s="74"/>
      <c r="P7" s="74"/>
      <c r="Q7" s="74"/>
      <c r="R7" s="74"/>
      <c r="S7" s="74"/>
      <c r="T7" s="74"/>
      <c r="U7" s="74"/>
      <c r="V7" s="74"/>
      <c r="W7" s="74"/>
      <c r="X7" s="74"/>
      <c r="Y7" s="74"/>
      <c r="Z7" s="74"/>
    </row>
    <row r="8" spans="1:26" ht="18.75" customHeight="1" x14ac:dyDescent="0.25">
      <c r="A8" s="266" t="s">
        <v>103</v>
      </c>
      <c r="B8" s="266"/>
      <c r="C8" s="266"/>
      <c r="D8" s="266"/>
      <c r="E8" s="266"/>
      <c r="F8" s="266"/>
      <c r="G8" s="266"/>
      <c r="H8" s="266"/>
      <c r="I8" s="266"/>
      <c r="J8" s="266"/>
      <c r="K8" s="266"/>
      <c r="M8" s="268" t="s">
        <v>89</v>
      </c>
      <c r="N8" s="268"/>
      <c r="O8" s="268"/>
      <c r="P8" s="268"/>
      <c r="Q8" s="268"/>
      <c r="R8" s="268"/>
      <c r="S8" s="268"/>
      <c r="T8" s="268"/>
      <c r="U8" s="74"/>
      <c r="V8" s="74"/>
      <c r="W8" s="74"/>
      <c r="X8" s="74"/>
      <c r="Y8" s="74"/>
      <c r="Z8" s="74"/>
    </row>
    <row r="9" spans="1:26" ht="15" customHeight="1" x14ac:dyDescent="0.25">
      <c r="A9" s="266" t="s">
        <v>95</v>
      </c>
      <c r="B9" s="266"/>
      <c r="C9" s="266"/>
      <c r="D9" s="266"/>
      <c r="E9" s="266"/>
      <c r="F9" s="266"/>
      <c r="G9" s="266"/>
      <c r="H9" s="266"/>
      <c r="I9" s="266"/>
      <c r="J9" s="266"/>
      <c r="K9" s="266"/>
      <c r="M9" s="268"/>
      <c r="N9" s="268"/>
      <c r="O9" s="268"/>
      <c r="P9" s="268"/>
      <c r="Q9" s="268"/>
      <c r="R9" s="268"/>
      <c r="S9" s="268"/>
      <c r="T9" s="268"/>
      <c r="U9" s="74"/>
      <c r="V9" s="74"/>
      <c r="W9" s="74"/>
      <c r="X9" s="74"/>
      <c r="Y9" s="74"/>
      <c r="Z9" s="74"/>
    </row>
    <row r="10" spans="1:26" ht="16.5" customHeight="1" x14ac:dyDescent="0.25">
      <c r="A10" s="266" t="s">
        <v>59</v>
      </c>
      <c r="B10" s="266"/>
      <c r="C10" s="266"/>
      <c r="D10" s="266"/>
      <c r="E10" s="266"/>
      <c r="F10" s="266"/>
      <c r="G10" s="266"/>
      <c r="H10" s="266"/>
      <c r="I10" s="266"/>
      <c r="J10" s="266"/>
      <c r="K10" s="266"/>
      <c r="M10" s="268"/>
      <c r="N10" s="268"/>
      <c r="O10" s="268"/>
      <c r="P10" s="268"/>
      <c r="Q10" s="268"/>
      <c r="R10" s="268"/>
      <c r="S10" s="268"/>
      <c r="T10" s="268"/>
      <c r="U10" s="74"/>
      <c r="V10" s="74"/>
      <c r="W10" s="74"/>
      <c r="X10" s="74"/>
      <c r="Y10" s="74"/>
      <c r="Z10" s="74"/>
    </row>
    <row r="11" spans="1:26" x14ac:dyDescent="0.25">
      <c r="A11" s="266" t="s">
        <v>17</v>
      </c>
      <c r="B11" s="266"/>
      <c r="C11" s="266"/>
      <c r="D11" s="266"/>
      <c r="E11" s="266"/>
      <c r="F11" s="266"/>
      <c r="G11" s="266"/>
      <c r="H11" s="266"/>
      <c r="I11" s="266"/>
      <c r="J11" s="266"/>
      <c r="K11" s="266"/>
      <c r="M11" s="268"/>
      <c r="N11" s="268"/>
      <c r="O11" s="268"/>
      <c r="P11" s="268"/>
      <c r="Q11" s="268"/>
      <c r="R11" s="268"/>
      <c r="S11" s="268"/>
      <c r="T11" s="268"/>
      <c r="U11" s="274" t="s">
        <v>93</v>
      </c>
      <c r="V11" s="275"/>
      <c r="W11" s="275"/>
      <c r="X11" s="276"/>
      <c r="Y11" s="276"/>
      <c r="Z11" s="276"/>
    </row>
    <row r="12" spans="1:26" ht="10.5" customHeight="1" x14ac:dyDescent="0.25">
      <c r="A12" s="266"/>
      <c r="B12" s="266"/>
      <c r="C12" s="266"/>
      <c r="D12" s="266"/>
      <c r="E12" s="266"/>
      <c r="F12" s="266"/>
      <c r="G12" s="266"/>
      <c r="H12" s="266"/>
      <c r="I12" s="266"/>
      <c r="J12" s="266"/>
      <c r="K12" s="266"/>
      <c r="M12" s="75"/>
      <c r="N12" s="75"/>
      <c r="O12" s="75"/>
      <c r="P12" s="75"/>
      <c r="Q12" s="75"/>
      <c r="R12" s="75"/>
      <c r="S12" s="74"/>
      <c r="T12" s="74"/>
      <c r="U12" s="275"/>
      <c r="V12" s="275"/>
      <c r="W12" s="275"/>
      <c r="X12" s="276"/>
      <c r="Y12" s="276"/>
      <c r="Z12" s="276"/>
    </row>
    <row r="13" spans="1:26" x14ac:dyDescent="0.25">
      <c r="A13" s="271" t="s">
        <v>61</v>
      </c>
      <c r="B13" s="271"/>
      <c r="C13" s="271"/>
      <c r="D13" s="271"/>
      <c r="E13" s="271"/>
      <c r="F13" s="271"/>
      <c r="G13" s="271"/>
      <c r="H13" s="271"/>
      <c r="I13" s="271"/>
      <c r="J13" s="271"/>
      <c r="K13" s="271"/>
      <c r="M13" s="283" t="s">
        <v>20</v>
      </c>
      <c r="N13" s="283"/>
      <c r="O13" s="283"/>
      <c r="P13" s="283"/>
      <c r="Q13" s="283"/>
      <c r="R13" s="283"/>
      <c r="S13" s="283"/>
      <c r="T13" s="283"/>
      <c r="U13" s="275"/>
      <c r="V13" s="275"/>
      <c r="W13" s="275"/>
      <c r="X13" s="276"/>
      <c r="Y13" s="276"/>
      <c r="Z13" s="276"/>
    </row>
    <row r="14" spans="1:26" ht="12.75" customHeight="1" x14ac:dyDescent="0.25">
      <c r="A14" s="271" t="s">
        <v>60</v>
      </c>
      <c r="B14" s="271"/>
      <c r="C14" s="271"/>
      <c r="D14" s="271"/>
      <c r="E14" s="271"/>
      <c r="F14" s="271"/>
      <c r="G14" s="271"/>
      <c r="H14" s="271"/>
      <c r="I14" s="271"/>
      <c r="J14" s="271"/>
      <c r="K14" s="271"/>
      <c r="M14" s="229" t="s">
        <v>106</v>
      </c>
      <c r="N14" s="229"/>
      <c r="O14" s="229"/>
      <c r="P14" s="229"/>
      <c r="Q14" s="229"/>
      <c r="R14" s="229"/>
      <c r="S14" s="229"/>
      <c r="T14" s="229"/>
      <c r="U14" s="275"/>
      <c r="V14" s="275"/>
      <c r="W14" s="275"/>
      <c r="X14" s="276"/>
      <c r="Y14" s="276"/>
      <c r="Z14" s="276"/>
    </row>
    <row r="15" spans="1:26" ht="12.75" customHeight="1" x14ac:dyDescent="0.25">
      <c r="A15" s="266" t="s">
        <v>104</v>
      </c>
      <c r="B15" s="266"/>
      <c r="C15" s="266"/>
      <c r="D15" s="266"/>
      <c r="E15" s="266"/>
      <c r="F15" s="266"/>
      <c r="G15" s="266"/>
      <c r="H15" s="266"/>
      <c r="I15" s="266"/>
      <c r="J15" s="266"/>
      <c r="K15" s="266"/>
      <c r="M15" s="229" t="s">
        <v>107</v>
      </c>
      <c r="N15" s="229"/>
      <c r="O15" s="229"/>
      <c r="P15" s="229"/>
      <c r="Q15" s="229"/>
      <c r="R15" s="229"/>
      <c r="S15" s="229"/>
      <c r="T15" s="229"/>
      <c r="U15" s="74"/>
      <c r="V15" s="74"/>
      <c r="W15" s="74"/>
      <c r="X15" s="74"/>
      <c r="Y15" s="74"/>
      <c r="Z15" s="74"/>
    </row>
    <row r="16" spans="1:26" ht="12.75" customHeight="1" x14ac:dyDescent="0.25">
      <c r="A16" s="266" t="s">
        <v>105</v>
      </c>
      <c r="B16" s="266"/>
      <c r="C16" s="266"/>
      <c r="D16" s="266"/>
      <c r="E16" s="266"/>
      <c r="F16" s="266"/>
      <c r="G16" s="266"/>
      <c r="H16" s="266"/>
      <c r="I16" s="266"/>
      <c r="J16" s="266"/>
      <c r="K16" s="266"/>
      <c r="M16" s="229" t="s">
        <v>108</v>
      </c>
      <c r="N16" s="229"/>
      <c r="O16" s="229"/>
      <c r="P16" s="229"/>
      <c r="Q16" s="229"/>
      <c r="R16" s="229"/>
      <c r="S16" s="229"/>
      <c r="T16" s="229"/>
      <c r="U16" s="74"/>
      <c r="V16" s="74"/>
      <c r="W16" s="74"/>
      <c r="X16" s="74"/>
      <c r="Y16" s="74"/>
      <c r="Z16" s="74"/>
    </row>
    <row r="17" spans="1:27" ht="12.75" customHeight="1" x14ac:dyDescent="0.25">
      <c r="A17" s="253" t="s">
        <v>1</v>
      </c>
      <c r="B17" s="253"/>
      <c r="C17" s="253"/>
      <c r="D17" s="253"/>
      <c r="E17" s="253"/>
      <c r="F17" s="253"/>
      <c r="G17" s="253"/>
      <c r="H17" s="253"/>
      <c r="I17" s="253"/>
      <c r="J17" s="253"/>
      <c r="K17" s="253"/>
      <c r="M17" s="248" t="s">
        <v>109</v>
      </c>
      <c r="N17" s="248"/>
      <c r="O17" s="248"/>
      <c r="P17" s="248"/>
      <c r="Q17" s="248"/>
      <c r="R17" s="248"/>
      <c r="S17" s="248"/>
      <c r="T17" s="248"/>
      <c r="U17" s="123" t="s">
        <v>90</v>
      </c>
      <c r="V17" s="123"/>
      <c r="W17" s="123"/>
      <c r="X17" s="123"/>
      <c r="Y17" s="123"/>
      <c r="Z17" s="123"/>
    </row>
    <row r="18" spans="1:27" ht="14.25" customHeight="1" x14ac:dyDescent="0.25">
      <c r="A18" s="253" t="s">
        <v>62</v>
      </c>
      <c r="B18" s="253"/>
      <c r="C18" s="253"/>
      <c r="D18" s="253"/>
      <c r="E18" s="253"/>
      <c r="F18" s="253"/>
      <c r="G18" s="253"/>
      <c r="H18" s="253"/>
      <c r="I18" s="253"/>
      <c r="J18" s="253"/>
      <c r="K18" s="253"/>
      <c r="M18" s="248"/>
      <c r="N18" s="248"/>
      <c r="O18" s="248"/>
      <c r="P18" s="248"/>
      <c r="Q18" s="248"/>
      <c r="R18" s="248"/>
      <c r="S18" s="248"/>
      <c r="T18" s="248"/>
      <c r="U18" s="123"/>
      <c r="V18" s="123"/>
      <c r="W18" s="123"/>
      <c r="X18" s="123"/>
      <c r="Y18" s="123"/>
      <c r="Z18" s="123"/>
      <c r="AA18" s="49"/>
    </row>
    <row r="19" spans="1:27" x14ac:dyDescent="0.25">
      <c r="A19" s="253"/>
      <c r="B19" s="253"/>
      <c r="C19" s="253"/>
      <c r="D19" s="253"/>
      <c r="E19" s="253"/>
      <c r="F19" s="253"/>
      <c r="G19" s="253"/>
      <c r="H19" s="253"/>
      <c r="I19" s="253"/>
      <c r="J19" s="253"/>
      <c r="K19" s="253"/>
      <c r="M19" s="248"/>
      <c r="N19" s="248"/>
      <c r="O19" s="248"/>
      <c r="P19" s="248"/>
      <c r="Q19" s="248"/>
      <c r="R19" s="248"/>
      <c r="S19" s="248"/>
      <c r="T19" s="248"/>
      <c r="U19" s="123"/>
      <c r="V19" s="123"/>
      <c r="W19" s="123"/>
      <c r="X19" s="123"/>
      <c r="Y19" s="123"/>
      <c r="Z19" s="123"/>
    </row>
    <row r="20" spans="1:27" ht="7.5" customHeight="1" x14ac:dyDescent="0.25">
      <c r="A20" s="270" t="s">
        <v>68</v>
      </c>
      <c r="B20" s="270"/>
      <c r="C20" s="270"/>
      <c r="D20" s="270"/>
      <c r="E20" s="270"/>
      <c r="F20" s="270"/>
      <c r="G20" s="270"/>
      <c r="H20" s="270"/>
      <c r="I20" s="270"/>
      <c r="J20" s="270"/>
      <c r="K20" s="270"/>
      <c r="M20" s="2"/>
      <c r="N20" s="2"/>
      <c r="O20" s="2"/>
      <c r="P20" s="2"/>
      <c r="Q20" s="2"/>
      <c r="R20" s="2"/>
    </row>
    <row r="21" spans="1:27" ht="15" customHeight="1" x14ac:dyDescent="0.25">
      <c r="A21" s="270"/>
      <c r="B21" s="270"/>
      <c r="C21" s="270"/>
      <c r="D21" s="270"/>
      <c r="E21" s="270"/>
      <c r="F21" s="270"/>
      <c r="G21" s="270"/>
      <c r="H21" s="270"/>
      <c r="I21" s="270"/>
      <c r="J21" s="270"/>
      <c r="K21" s="270"/>
      <c r="M21" s="94" t="s">
        <v>96</v>
      </c>
      <c r="N21" s="94"/>
      <c r="O21" s="94"/>
      <c r="P21" s="94"/>
      <c r="Q21" s="94"/>
      <c r="R21" s="94"/>
      <c r="S21" s="94"/>
      <c r="T21" s="94"/>
    </row>
    <row r="22" spans="1:27" ht="15" customHeight="1" x14ac:dyDescent="0.25">
      <c r="A22" s="270"/>
      <c r="B22" s="270"/>
      <c r="C22" s="270"/>
      <c r="D22" s="270"/>
      <c r="E22" s="270"/>
      <c r="F22" s="270"/>
      <c r="G22" s="270"/>
      <c r="H22" s="270"/>
      <c r="I22" s="270"/>
      <c r="J22" s="270"/>
      <c r="K22" s="270"/>
      <c r="M22" s="94"/>
      <c r="N22" s="94"/>
      <c r="O22" s="94"/>
      <c r="P22" s="94"/>
      <c r="Q22" s="94"/>
      <c r="R22" s="94"/>
      <c r="S22" s="94"/>
      <c r="T22" s="94"/>
      <c r="U22" s="277" t="s">
        <v>94</v>
      </c>
      <c r="V22" s="278"/>
      <c r="W22" s="278"/>
      <c r="X22" s="278"/>
      <c r="Y22" s="278"/>
      <c r="Z22" s="278"/>
      <c r="AA22" s="279"/>
    </row>
    <row r="23" spans="1:27" ht="20.25" customHeight="1" x14ac:dyDescent="0.25">
      <c r="A23" s="270"/>
      <c r="B23" s="270"/>
      <c r="C23" s="270"/>
      <c r="D23" s="270"/>
      <c r="E23" s="270"/>
      <c r="F23" s="270"/>
      <c r="G23" s="270"/>
      <c r="H23" s="270"/>
      <c r="I23" s="270"/>
      <c r="J23" s="270"/>
      <c r="K23" s="270"/>
      <c r="M23" s="94"/>
      <c r="N23" s="94"/>
      <c r="O23" s="94"/>
      <c r="P23" s="94"/>
      <c r="Q23" s="94"/>
      <c r="R23" s="94"/>
      <c r="S23" s="94"/>
      <c r="T23" s="94"/>
      <c r="U23" s="279"/>
      <c r="V23" s="279"/>
      <c r="W23" s="279"/>
      <c r="X23" s="279"/>
      <c r="Y23" s="279"/>
      <c r="Z23" s="279"/>
      <c r="AA23" s="279"/>
    </row>
    <row r="24" spans="1:27" ht="10.5" customHeight="1" x14ac:dyDescent="0.25">
      <c r="A24" s="2"/>
      <c r="B24" s="2"/>
      <c r="C24" s="2"/>
      <c r="D24" s="2"/>
      <c r="E24" s="2"/>
      <c r="F24" s="2"/>
      <c r="G24" s="2"/>
      <c r="H24" s="2"/>
      <c r="I24" s="2"/>
      <c r="J24" s="2"/>
      <c r="K24" s="2"/>
      <c r="M24" s="3"/>
      <c r="N24" s="3"/>
      <c r="O24" s="3"/>
      <c r="P24" s="3"/>
      <c r="Q24" s="3"/>
      <c r="R24" s="3"/>
      <c r="U24" s="279"/>
      <c r="V24" s="279"/>
      <c r="W24" s="279"/>
      <c r="X24" s="279"/>
      <c r="Y24" s="279"/>
      <c r="Z24" s="279"/>
      <c r="AA24" s="279"/>
    </row>
    <row r="25" spans="1:27" x14ac:dyDescent="0.25">
      <c r="A25" s="176" t="s">
        <v>16</v>
      </c>
      <c r="B25" s="176"/>
      <c r="C25" s="176"/>
      <c r="D25" s="176"/>
      <c r="E25" s="176"/>
      <c r="F25" s="176"/>
      <c r="G25" s="176"/>
      <c r="M25" s="269" t="s">
        <v>140</v>
      </c>
      <c r="N25" s="269"/>
      <c r="O25" s="269"/>
      <c r="P25" s="269"/>
      <c r="Q25" s="269"/>
      <c r="R25" s="269"/>
      <c r="S25" s="269"/>
      <c r="T25" s="269"/>
      <c r="U25" s="279"/>
      <c r="V25" s="279"/>
      <c r="W25" s="279"/>
      <c r="X25" s="279"/>
      <c r="Y25" s="279"/>
      <c r="Z25" s="279"/>
      <c r="AA25" s="279"/>
    </row>
    <row r="26" spans="1:27" ht="26.25" customHeight="1" x14ac:dyDescent="0.25">
      <c r="A26" s="4"/>
      <c r="B26" s="256" t="s">
        <v>2</v>
      </c>
      <c r="C26" s="258"/>
      <c r="D26" s="256" t="s">
        <v>3</v>
      </c>
      <c r="E26" s="257"/>
      <c r="F26" s="258"/>
      <c r="G26" s="234" t="s">
        <v>18</v>
      </c>
      <c r="H26" s="234" t="s">
        <v>10</v>
      </c>
      <c r="I26" s="256" t="s">
        <v>4</v>
      </c>
      <c r="J26" s="257"/>
      <c r="K26" s="258"/>
      <c r="M26" s="269"/>
      <c r="N26" s="269"/>
      <c r="O26" s="269"/>
      <c r="P26" s="269"/>
      <c r="Q26" s="269"/>
      <c r="R26" s="269"/>
      <c r="S26" s="269"/>
      <c r="T26" s="269"/>
    </row>
    <row r="27" spans="1:27" ht="14.25" customHeight="1" x14ac:dyDescent="0.25">
      <c r="A27" s="4"/>
      <c r="B27" s="58" t="s">
        <v>5</v>
      </c>
      <c r="C27" s="58" t="s">
        <v>6</v>
      </c>
      <c r="D27" s="58" t="s">
        <v>7</v>
      </c>
      <c r="E27" s="58" t="s">
        <v>8</v>
      </c>
      <c r="F27" s="58" t="s">
        <v>9</v>
      </c>
      <c r="G27" s="235"/>
      <c r="H27" s="235"/>
      <c r="I27" s="58" t="s">
        <v>11</v>
      </c>
      <c r="J27" s="58" t="s">
        <v>12</v>
      </c>
      <c r="K27" s="58" t="s">
        <v>13</v>
      </c>
      <c r="M27" s="269"/>
      <c r="N27" s="269"/>
      <c r="O27" s="269"/>
      <c r="P27" s="269"/>
      <c r="Q27" s="269"/>
      <c r="R27" s="269"/>
      <c r="S27" s="269"/>
      <c r="T27" s="269"/>
    </row>
    <row r="28" spans="1:27" ht="17.25" customHeight="1" x14ac:dyDescent="0.25">
      <c r="A28" s="6" t="s">
        <v>14</v>
      </c>
      <c r="B28" s="7">
        <v>14</v>
      </c>
      <c r="C28" s="7">
        <v>14</v>
      </c>
      <c r="D28" s="23">
        <v>3</v>
      </c>
      <c r="E28" s="23">
        <v>3</v>
      </c>
      <c r="F28" s="23">
        <v>2</v>
      </c>
      <c r="G28" s="23"/>
      <c r="H28" s="60"/>
      <c r="I28" s="23">
        <v>3</v>
      </c>
      <c r="J28" s="23">
        <v>1</v>
      </c>
      <c r="K28" s="23">
        <v>12</v>
      </c>
      <c r="M28" s="269"/>
      <c r="N28" s="269"/>
      <c r="O28" s="269"/>
      <c r="P28" s="269"/>
      <c r="Q28" s="269"/>
      <c r="R28" s="269"/>
      <c r="S28" s="269"/>
      <c r="T28" s="269"/>
      <c r="U28" s="122" t="str">
        <f t="shared" ref="U28" si="0">IF(SUM(B28:K28)=52,"Corect","Suma trebuie să fie 52")</f>
        <v>Corect</v>
      </c>
      <c r="V28" s="122"/>
    </row>
    <row r="29" spans="1:27" ht="15" customHeight="1" x14ac:dyDescent="0.25">
      <c r="A29" s="6" t="s">
        <v>15</v>
      </c>
      <c r="B29" s="7">
        <v>14</v>
      </c>
      <c r="C29" s="7">
        <v>14</v>
      </c>
      <c r="D29" s="23">
        <v>3</v>
      </c>
      <c r="E29" s="23">
        <v>3</v>
      </c>
      <c r="F29" s="23">
        <v>2</v>
      </c>
      <c r="G29" s="23"/>
      <c r="H29" s="23"/>
      <c r="I29" s="23">
        <v>3</v>
      </c>
      <c r="J29" s="23">
        <v>1</v>
      </c>
      <c r="K29" s="23">
        <v>12</v>
      </c>
      <c r="M29" s="269"/>
      <c r="N29" s="269"/>
      <c r="O29" s="269"/>
      <c r="P29" s="269"/>
      <c r="Q29" s="269"/>
      <c r="R29" s="269"/>
      <c r="S29" s="269"/>
      <c r="T29" s="269"/>
      <c r="U29" s="122" t="str">
        <f t="shared" ref="U29" si="1">IF(SUM(B29:K29)=52,"Corect","Suma trebuie să fie 52")</f>
        <v>Corect</v>
      </c>
      <c r="V29" s="122"/>
    </row>
    <row r="30" spans="1:27" ht="15.75" customHeight="1" x14ac:dyDescent="0.25">
      <c r="A30" s="33"/>
      <c r="B30" s="30"/>
      <c r="C30" s="30"/>
      <c r="D30" s="30"/>
      <c r="E30" s="30"/>
      <c r="F30" s="30"/>
      <c r="G30" s="30"/>
      <c r="H30" s="30"/>
      <c r="I30" s="30"/>
      <c r="J30" s="30"/>
      <c r="K30" s="34"/>
      <c r="M30" s="269"/>
      <c r="N30" s="269"/>
      <c r="O30" s="269"/>
      <c r="P30" s="269"/>
      <c r="Q30" s="269"/>
      <c r="R30" s="269"/>
      <c r="S30" s="269"/>
      <c r="T30" s="269"/>
    </row>
    <row r="31" spans="1:27" ht="21" customHeight="1" x14ac:dyDescent="0.25">
      <c r="A31" s="32"/>
      <c r="B31" s="32"/>
      <c r="C31" s="32"/>
      <c r="D31" s="32"/>
      <c r="E31" s="32"/>
      <c r="F31" s="32"/>
      <c r="G31" s="32"/>
      <c r="M31" s="269"/>
      <c r="N31" s="269"/>
      <c r="O31" s="269"/>
      <c r="P31" s="269"/>
      <c r="Q31" s="269"/>
      <c r="R31" s="269"/>
      <c r="S31" s="269"/>
      <c r="T31" s="269"/>
    </row>
    <row r="32" spans="1:27" ht="15" customHeight="1" x14ac:dyDescent="0.2">
      <c r="B32" s="2"/>
      <c r="C32" s="2"/>
      <c r="D32" s="2"/>
      <c r="E32" s="2"/>
      <c r="F32" s="2"/>
      <c r="G32" s="2"/>
      <c r="M32" s="8"/>
      <c r="N32" s="8"/>
      <c r="O32" s="8"/>
      <c r="P32" s="8"/>
      <c r="Q32" s="8"/>
      <c r="R32" s="8"/>
      <c r="S32" s="8"/>
    </row>
    <row r="33" spans="1:23" ht="12.75" x14ac:dyDescent="0.2">
      <c r="B33" s="8"/>
      <c r="C33" s="8"/>
      <c r="D33" s="8"/>
      <c r="E33" s="8"/>
      <c r="F33" s="8"/>
      <c r="G33" s="8"/>
      <c r="M33" s="8"/>
      <c r="N33" s="8"/>
      <c r="O33" s="8"/>
      <c r="P33" s="8"/>
      <c r="Q33" s="8"/>
      <c r="R33" s="8"/>
      <c r="S33" s="8"/>
    </row>
    <row r="35" spans="1:23" ht="16.5" customHeight="1" x14ac:dyDescent="0.2">
      <c r="A35" s="251" t="s">
        <v>21</v>
      </c>
      <c r="B35" s="252"/>
      <c r="C35" s="252"/>
      <c r="D35" s="252"/>
      <c r="E35" s="252"/>
      <c r="F35" s="252"/>
      <c r="G35" s="252"/>
      <c r="H35" s="252"/>
      <c r="I35" s="252"/>
      <c r="J35" s="252"/>
      <c r="K35" s="252"/>
      <c r="L35" s="252"/>
      <c r="M35" s="252"/>
      <c r="N35" s="252"/>
      <c r="O35" s="252"/>
      <c r="P35" s="252"/>
      <c r="Q35" s="252"/>
      <c r="R35" s="252"/>
      <c r="S35" s="252"/>
      <c r="T35" s="252"/>
    </row>
    <row r="36" spans="1:23" ht="8.25" hidden="1" customHeight="1" x14ac:dyDescent="0.2">
      <c r="N36" s="9"/>
      <c r="O36" s="10" t="s">
        <v>37</v>
      </c>
      <c r="P36" s="10" t="s">
        <v>38</v>
      </c>
      <c r="Q36" s="10" t="s">
        <v>39</v>
      </c>
      <c r="R36" s="10" t="s">
        <v>97</v>
      </c>
      <c r="S36" s="10" t="s">
        <v>98</v>
      </c>
      <c r="T36" s="10"/>
    </row>
    <row r="37" spans="1:23" ht="17.25" customHeight="1" x14ac:dyDescent="0.2">
      <c r="A37" s="109" t="s">
        <v>42</v>
      </c>
      <c r="B37" s="109"/>
      <c r="C37" s="109"/>
      <c r="D37" s="109"/>
      <c r="E37" s="109"/>
      <c r="F37" s="109"/>
      <c r="G37" s="109"/>
      <c r="H37" s="109"/>
      <c r="I37" s="109"/>
      <c r="J37" s="109"/>
      <c r="K37" s="109"/>
      <c r="L37" s="109"/>
      <c r="M37" s="109"/>
      <c r="N37" s="109"/>
      <c r="O37" s="109"/>
      <c r="P37" s="109"/>
      <c r="Q37" s="109"/>
      <c r="R37" s="109"/>
      <c r="S37" s="109"/>
      <c r="T37" s="109"/>
    </row>
    <row r="38" spans="1:23" ht="25.5" customHeight="1" x14ac:dyDescent="0.25">
      <c r="A38" s="110" t="s">
        <v>27</v>
      </c>
      <c r="B38" s="192" t="s">
        <v>26</v>
      </c>
      <c r="C38" s="193"/>
      <c r="D38" s="193"/>
      <c r="E38" s="193"/>
      <c r="F38" s="193"/>
      <c r="G38" s="193"/>
      <c r="H38" s="193"/>
      <c r="I38" s="194"/>
      <c r="J38" s="234" t="s">
        <v>40</v>
      </c>
      <c r="K38" s="245" t="s">
        <v>24</v>
      </c>
      <c r="L38" s="246"/>
      <c r="M38" s="247"/>
      <c r="N38" s="245" t="s">
        <v>41</v>
      </c>
      <c r="O38" s="259"/>
      <c r="P38" s="260"/>
      <c r="Q38" s="245" t="s">
        <v>23</v>
      </c>
      <c r="R38" s="246"/>
      <c r="S38" s="247"/>
      <c r="T38" s="272" t="s">
        <v>22</v>
      </c>
    </row>
    <row r="39" spans="1:23" ht="13.5" customHeight="1" x14ac:dyDescent="0.25">
      <c r="A39" s="111"/>
      <c r="B39" s="195"/>
      <c r="C39" s="196"/>
      <c r="D39" s="196"/>
      <c r="E39" s="196"/>
      <c r="F39" s="196"/>
      <c r="G39" s="196"/>
      <c r="H39" s="196"/>
      <c r="I39" s="197"/>
      <c r="J39" s="235"/>
      <c r="K39" s="5" t="s">
        <v>28</v>
      </c>
      <c r="L39" s="5" t="s">
        <v>29</v>
      </c>
      <c r="M39" s="5" t="s">
        <v>30</v>
      </c>
      <c r="N39" s="5" t="s">
        <v>34</v>
      </c>
      <c r="O39" s="5" t="s">
        <v>7</v>
      </c>
      <c r="P39" s="5" t="s">
        <v>31</v>
      </c>
      <c r="Q39" s="5" t="s">
        <v>32</v>
      </c>
      <c r="R39" s="5" t="s">
        <v>28</v>
      </c>
      <c r="S39" s="5" t="s">
        <v>33</v>
      </c>
      <c r="T39" s="235"/>
    </row>
    <row r="40" spans="1:23" ht="23.25" customHeight="1" x14ac:dyDescent="0.25">
      <c r="A40" s="50" t="s">
        <v>142</v>
      </c>
      <c r="B40" s="207" t="s">
        <v>110</v>
      </c>
      <c r="C40" s="208"/>
      <c r="D40" s="208"/>
      <c r="E40" s="208"/>
      <c r="F40" s="208"/>
      <c r="G40" s="208"/>
      <c r="H40" s="208"/>
      <c r="I40" s="209"/>
      <c r="J40" s="11">
        <v>10</v>
      </c>
      <c r="K40" s="11">
        <v>2</v>
      </c>
      <c r="L40" s="11">
        <v>2</v>
      </c>
      <c r="M40" s="11">
        <v>1</v>
      </c>
      <c r="N40" s="18">
        <f>K40+L40+M40</f>
        <v>5</v>
      </c>
      <c r="O40" s="19">
        <f>P40-N40</f>
        <v>13</v>
      </c>
      <c r="P40" s="19">
        <f>ROUND(PRODUCT(J40,25)/14,0)</f>
        <v>18</v>
      </c>
      <c r="Q40" s="22" t="s">
        <v>32</v>
      </c>
      <c r="R40" s="11"/>
      <c r="S40" s="23"/>
      <c r="T40" s="11" t="s">
        <v>97</v>
      </c>
    </row>
    <row r="41" spans="1:23" ht="27" customHeight="1" x14ac:dyDescent="0.25">
      <c r="A41" s="61" t="s">
        <v>144</v>
      </c>
      <c r="B41" s="207" t="s">
        <v>111</v>
      </c>
      <c r="C41" s="262"/>
      <c r="D41" s="262"/>
      <c r="E41" s="262"/>
      <c r="F41" s="262"/>
      <c r="G41" s="262"/>
      <c r="H41" s="262"/>
      <c r="I41" s="263"/>
      <c r="J41" s="11">
        <v>15</v>
      </c>
      <c r="K41" s="11">
        <v>2</v>
      </c>
      <c r="L41" s="11">
        <v>1</v>
      </c>
      <c r="M41" s="11">
        <v>2</v>
      </c>
      <c r="N41" s="18">
        <f t="shared" ref="N41:N42" si="2">K41+L41+M41</f>
        <v>5</v>
      </c>
      <c r="O41" s="19">
        <f t="shared" ref="O41:O42" si="3">P41-N41</f>
        <v>22</v>
      </c>
      <c r="P41" s="19">
        <f t="shared" ref="P41:P42" si="4">ROUND(PRODUCT(J41,25)/14,0)</f>
        <v>27</v>
      </c>
      <c r="Q41" s="22" t="s">
        <v>32</v>
      </c>
      <c r="R41" s="11"/>
      <c r="S41" s="23"/>
      <c r="T41" s="11" t="s">
        <v>97</v>
      </c>
    </row>
    <row r="42" spans="1:23" x14ac:dyDescent="0.25">
      <c r="A42" s="50" t="s">
        <v>112</v>
      </c>
      <c r="B42" s="261" t="s">
        <v>113</v>
      </c>
      <c r="C42" s="262"/>
      <c r="D42" s="262"/>
      <c r="E42" s="262"/>
      <c r="F42" s="262"/>
      <c r="G42" s="262"/>
      <c r="H42" s="262"/>
      <c r="I42" s="263"/>
      <c r="J42" s="11">
        <v>5</v>
      </c>
      <c r="K42" s="11">
        <v>0</v>
      </c>
      <c r="L42" s="11">
        <v>1</v>
      </c>
      <c r="M42" s="11">
        <v>1</v>
      </c>
      <c r="N42" s="18">
        <f t="shared" si="2"/>
        <v>2</v>
      </c>
      <c r="O42" s="19">
        <f t="shared" si="3"/>
        <v>7</v>
      </c>
      <c r="P42" s="19">
        <f t="shared" si="4"/>
        <v>9</v>
      </c>
      <c r="Q42" s="22"/>
      <c r="R42" s="11"/>
      <c r="S42" s="23" t="s">
        <v>33</v>
      </c>
      <c r="T42" s="11" t="s">
        <v>98</v>
      </c>
    </row>
    <row r="43" spans="1:23" ht="12.75" x14ac:dyDescent="0.2">
      <c r="A43" s="20" t="s">
        <v>25</v>
      </c>
      <c r="B43" s="137"/>
      <c r="C43" s="230"/>
      <c r="D43" s="230"/>
      <c r="E43" s="230"/>
      <c r="F43" s="230"/>
      <c r="G43" s="230"/>
      <c r="H43" s="230"/>
      <c r="I43" s="138"/>
      <c r="J43" s="20">
        <f t="shared" ref="J43:P43" si="5">SUM(J40:J42)</f>
        <v>30</v>
      </c>
      <c r="K43" s="20">
        <f t="shared" si="5"/>
        <v>4</v>
      </c>
      <c r="L43" s="20">
        <f t="shared" si="5"/>
        <v>4</v>
      </c>
      <c r="M43" s="20">
        <f t="shared" si="5"/>
        <v>4</v>
      </c>
      <c r="N43" s="20">
        <f t="shared" si="5"/>
        <v>12</v>
      </c>
      <c r="O43" s="20">
        <f t="shared" si="5"/>
        <v>42</v>
      </c>
      <c r="P43" s="20">
        <f t="shared" si="5"/>
        <v>54</v>
      </c>
      <c r="Q43" s="20">
        <f>COUNTIF(Q40:Q42,"E")</f>
        <v>2</v>
      </c>
      <c r="R43" s="20">
        <f>COUNTIF(R40:R42,"C")</f>
        <v>0</v>
      </c>
      <c r="S43" s="20">
        <f>COUNTIF(S40:S42,"VP")</f>
        <v>1</v>
      </c>
      <c r="T43" s="54">
        <f>COUNTA(T40:T42)</f>
        <v>3</v>
      </c>
      <c r="U43" s="116" t="str">
        <f>IF(Q43&gt;=SUM(R43:S43),"Corect","E trebuie să fie cel puțin egal cu C+VP")</f>
        <v>Corect</v>
      </c>
      <c r="V43" s="117"/>
      <c r="W43" s="117"/>
    </row>
    <row r="44" spans="1:23" ht="19.5" customHeight="1" x14ac:dyDescent="0.2"/>
    <row r="45" spans="1:23" ht="16.5" customHeight="1" x14ac:dyDescent="0.2">
      <c r="A45" s="109" t="s">
        <v>43</v>
      </c>
      <c r="B45" s="109"/>
      <c r="C45" s="109"/>
      <c r="D45" s="109"/>
      <c r="E45" s="109"/>
      <c r="F45" s="109"/>
      <c r="G45" s="109"/>
      <c r="H45" s="109"/>
      <c r="I45" s="109"/>
      <c r="J45" s="109"/>
      <c r="K45" s="109"/>
      <c r="L45" s="109"/>
      <c r="M45" s="109"/>
      <c r="N45" s="109"/>
      <c r="O45" s="109"/>
      <c r="P45" s="109"/>
      <c r="Q45" s="109"/>
      <c r="R45" s="109"/>
      <c r="S45" s="109"/>
      <c r="T45" s="109"/>
    </row>
    <row r="46" spans="1:23" ht="26.25" customHeight="1" x14ac:dyDescent="0.25">
      <c r="A46" s="110" t="s">
        <v>27</v>
      </c>
      <c r="B46" s="192" t="s">
        <v>26</v>
      </c>
      <c r="C46" s="193"/>
      <c r="D46" s="193"/>
      <c r="E46" s="193"/>
      <c r="F46" s="193"/>
      <c r="G46" s="193"/>
      <c r="H46" s="193"/>
      <c r="I46" s="194"/>
      <c r="J46" s="234" t="s">
        <v>40</v>
      </c>
      <c r="K46" s="245" t="s">
        <v>24</v>
      </c>
      <c r="L46" s="246"/>
      <c r="M46" s="247"/>
      <c r="N46" s="245" t="s">
        <v>41</v>
      </c>
      <c r="O46" s="259"/>
      <c r="P46" s="260"/>
      <c r="Q46" s="245" t="s">
        <v>23</v>
      </c>
      <c r="R46" s="246"/>
      <c r="S46" s="247"/>
      <c r="T46" s="272" t="s">
        <v>22</v>
      </c>
    </row>
    <row r="47" spans="1:23" ht="12.75" customHeight="1" x14ac:dyDescent="0.25">
      <c r="A47" s="111"/>
      <c r="B47" s="195"/>
      <c r="C47" s="196"/>
      <c r="D47" s="196"/>
      <c r="E47" s="196"/>
      <c r="F47" s="196"/>
      <c r="G47" s="196"/>
      <c r="H47" s="196"/>
      <c r="I47" s="197"/>
      <c r="J47" s="235"/>
      <c r="K47" s="5" t="s">
        <v>28</v>
      </c>
      <c r="L47" s="5" t="s">
        <v>29</v>
      </c>
      <c r="M47" s="5" t="s">
        <v>30</v>
      </c>
      <c r="N47" s="5" t="s">
        <v>34</v>
      </c>
      <c r="O47" s="5" t="s">
        <v>7</v>
      </c>
      <c r="P47" s="5" t="s">
        <v>31</v>
      </c>
      <c r="Q47" s="5" t="s">
        <v>32</v>
      </c>
      <c r="R47" s="5" t="s">
        <v>28</v>
      </c>
      <c r="S47" s="5" t="s">
        <v>33</v>
      </c>
      <c r="T47" s="235"/>
    </row>
    <row r="48" spans="1:23" x14ac:dyDescent="0.25">
      <c r="A48" s="50" t="s">
        <v>143</v>
      </c>
      <c r="B48" s="207" t="s">
        <v>114</v>
      </c>
      <c r="C48" s="262"/>
      <c r="D48" s="262"/>
      <c r="E48" s="262"/>
      <c r="F48" s="262"/>
      <c r="G48" s="262"/>
      <c r="H48" s="262"/>
      <c r="I48" s="263"/>
      <c r="J48" s="62">
        <v>13</v>
      </c>
      <c r="K48" s="62">
        <v>2</v>
      </c>
      <c r="L48" s="62">
        <v>1</v>
      </c>
      <c r="M48" s="62">
        <v>2</v>
      </c>
      <c r="N48" s="18">
        <f>K48+L48+M48</f>
        <v>5</v>
      </c>
      <c r="O48" s="19">
        <f>P48-N48</f>
        <v>18</v>
      </c>
      <c r="P48" s="19">
        <f>ROUND(PRODUCT(J48,25)/14,0)</f>
        <v>23</v>
      </c>
      <c r="Q48" s="22" t="s">
        <v>32</v>
      </c>
      <c r="R48" s="11"/>
      <c r="S48" s="23"/>
      <c r="T48" s="11" t="s">
        <v>97</v>
      </c>
    </row>
    <row r="49" spans="1:23" x14ac:dyDescent="0.25">
      <c r="A49" s="50" t="s">
        <v>145</v>
      </c>
      <c r="B49" s="207" t="s">
        <v>115</v>
      </c>
      <c r="C49" s="262"/>
      <c r="D49" s="262"/>
      <c r="E49" s="262"/>
      <c r="F49" s="262"/>
      <c r="G49" s="262"/>
      <c r="H49" s="262"/>
      <c r="I49" s="263"/>
      <c r="J49" s="62">
        <v>8</v>
      </c>
      <c r="K49" s="62">
        <v>1</v>
      </c>
      <c r="L49" s="62">
        <v>1</v>
      </c>
      <c r="M49" s="62">
        <v>2</v>
      </c>
      <c r="N49" s="18">
        <f t="shared" ref="N49:N51" si="6">K49+L49+M49</f>
        <v>4</v>
      </c>
      <c r="O49" s="19">
        <f t="shared" ref="O49:O51" si="7">P49-N49</f>
        <v>10</v>
      </c>
      <c r="P49" s="19">
        <f t="shared" ref="P49:P51" si="8">ROUND(PRODUCT(J49,25)/14,0)</f>
        <v>14</v>
      </c>
      <c r="Q49" s="22" t="s">
        <v>32</v>
      </c>
      <c r="R49" s="11"/>
      <c r="S49" s="23"/>
      <c r="T49" s="11" t="s">
        <v>97</v>
      </c>
    </row>
    <row r="50" spans="1:23" x14ac:dyDescent="0.25">
      <c r="A50" s="50" t="s">
        <v>116</v>
      </c>
      <c r="B50" s="261" t="s">
        <v>117</v>
      </c>
      <c r="C50" s="262"/>
      <c r="D50" s="262"/>
      <c r="E50" s="262"/>
      <c r="F50" s="262"/>
      <c r="G50" s="262"/>
      <c r="H50" s="262"/>
      <c r="I50" s="263"/>
      <c r="J50" s="62">
        <v>5</v>
      </c>
      <c r="K50" s="62">
        <v>1</v>
      </c>
      <c r="L50" s="62">
        <v>0</v>
      </c>
      <c r="M50" s="62">
        <v>2</v>
      </c>
      <c r="N50" s="18">
        <f t="shared" si="6"/>
        <v>3</v>
      </c>
      <c r="O50" s="19">
        <f t="shared" si="7"/>
        <v>6</v>
      </c>
      <c r="P50" s="19">
        <f t="shared" si="8"/>
        <v>9</v>
      </c>
      <c r="Q50" s="22"/>
      <c r="R50" s="11"/>
      <c r="S50" s="23" t="s">
        <v>33</v>
      </c>
      <c r="T50" s="11" t="s">
        <v>98</v>
      </c>
    </row>
    <row r="51" spans="1:23" x14ac:dyDescent="0.25">
      <c r="A51" s="50" t="s">
        <v>146</v>
      </c>
      <c r="B51" s="280" t="s">
        <v>118</v>
      </c>
      <c r="C51" s="281"/>
      <c r="D51" s="281"/>
      <c r="E51" s="281"/>
      <c r="F51" s="281"/>
      <c r="G51" s="281"/>
      <c r="H51" s="281"/>
      <c r="I51" s="282"/>
      <c r="J51" s="11">
        <v>4</v>
      </c>
      <c r="K51" s="11">
        <v>0</v>
      </c>
      <c r="L51" s="11">
        <v>0</v>
      </c>
      <c r="M51" s="11">
        <v>0</v>
      </c>
      <c r="N51" s="18">
        <f t="shared" si="6"/>
        <v>0</v>
      </c>
      <c r="O51" s="19">
        <f t="shared" si="7"/>
        <v>7</v>
      </c>
      <c r="P51" s="19">
        <f t="shared" si="8"/>
        <v>7</v>
      </c>
      <c r="Q51" s="22"/>
      <c r="R51" s="11" t="s">
        <v>28</v>
      </c>
      <c r="S51" s="23"/>
      <c r="T51" s="11" t="s">
        <v>97</v>
      </c>
    </row>
    <row r="52" spans="1:23" ht="12.75" x14ac:dyDescent="0.2">
      <c r="A52" s="20" t="s">
        <v>25</v>
      </c>
      <c r="B52" s="137"/>
      <c r="C52" s="230"/>
      <c r="D52" s="230"/>
      <c r="E52" s="230"/>
      <c r="F52" s="230"/>
      <c r="G52" s="230"/>
      <c r="H52" s="230"/>
      <c r="I52" s="138"/>
      <c r="J52" s="20">
        <f t="shared" ref="J52:P52" si="9">SUM(J48:J51)</f>
        <v>30</v>
      </c>
      <c r="K52" s="20">
        <f t="shared" si="9"/>
        <v>4</v>
      </c>
      <c r="L52" s="20">
        <f t="shared" si="9"/>
        <v>2</v>
      </c>
      <c r="M52" s="20">
        <f t="shared" si="9"/>
        <v>6</v>
      </c>
      <c r="N52" s="20">
        <f t="shared" si="9"/>
        <v>12</v>
      </c>
      <c r="O52" s="20">
        <f t="shared" si="9"/>
        <v>41</v>
      </c>
      <c r="P52" s="20">
        <f t="shared" si="9"/>
        <v>53</v>
      </c>
      <c r="Q52" s="20">
        <f>COUNTIF(Q48:Q51,"E")</f>
        <v>2</v>
      </c>
      <c r="R52" s="20">
        <f>COUNTIF(R48:R51,"C")</f>
        <v>1</v>
      </c>
      <c r="S52" s="20">
        <f>COUNTIF(S48:S51,"VP")</f>
        <v>1</v>
      </c>
      <c r="T52" s="54">
        <f>COUNTA(T48:T51)</f>
        <v>4</v>
      </c>
      <c r="U52" s="116" t="str">
        <f>IF(Q52&gt;=SUM(R52:S52),"Corect","E trebuie să fie cel puțin egal cu C+VP")</f>
        <v>Corect</v>
      </c>
      <c r="V52" s="117"/>
      <c r="W52" s="117"/>
    </row>
    <row r="53" spans="1:23" ht="11.25" customHeight="1" x14ac:dyDescent="0.2"/>
    <row r="54" spans="1:23" ht="12.75" x14ac:dyDescent="0.2">
      <c r="B54" s="8"/>
      <c r="C54" s="8"/>
      <c r="D54" s="8"/>
      <c r="E54" s="8"/>
      <c r="F54" s="8"/>
      <c r="G54" s="8"/>
      <c r="M54" s="8"/>
      <c r="N54" s="8"/>
      <c r="O54" s="8"/>
      <c r="P54" s="8"/>
      <c r="Q54" s="8"/>
      <c r="R54" s="8"/>
      <c r="S54" s="8"/>
    </row>
    <row r="56" spans="1:23" ht="18" customHeight="1" x14ac:dyDescent="0.2">
      <c r="A56" s="109" t="s">
        <v>44</v>
      </c>
      <c r="B56" s="109"/>
      <c r="C56" s="109"/>
      <c r="D56" s="109"/>
      <c r="E56" s="109"/>
      <c r="F56" s="109"/>
      <c r="G56" s="109"/>
      <c r="H56" s="109"/>
      <c r="I56" s="109"/>
      <c r="J56" s="109"/>
      <c r="K56" s="109"/>
      <c r="L56" s="109"/>
      <c r="M56" s="109"/>
      <c r="N56" s="109"/>
      <c r="O56" s="109"/>
      <c r="P56" s="109"/>
      <c r="Q56" s="109"/>
      <c r="R56" s="109"/>
      <c r="S56" s="109"/>
      <c r="T56" s="109"/>
    </row>
    <row r="57" spans="1:23" ht="25.5" customHeight="1" x14ac:dyDescent="0.25">
      <c r="A57" s="110" t="s">
        <v>27</v>
      </c>
      <c r="B57" s="192" t="s">
        <v>26</v>
      </c>
      <c r="C57" s="193"/>
      <c r="D57" s="193"/>
      <c r="E57" s="193"/>
      <c r="F57" s="193"/>
      <c r="G57" s="193"/>
      <c r="H57" s="193"/>
      <c r="I57" s="194"/>
      <c r="J57" s="234" t="s">
        <v>40</v>
      </c>
      <c r="K57" s="245" t="s">
        <v>24</v>
      </c>
      <c r="L57" s="246"/>
      <c r="M57" s="247"/>
      <c r="N57" s="245" t="s">
        <v>41</v>
      </c>
      <c r="O57" s="259"/>
      <c r="P57" s="260"/>
      <c r="Q57" s="245" t="s">
        <v>23</v>
      </c>
      <c r="R57" s="246"/>
      <c r="S57" s="247"/>
      <c r="T57" s="272" t="s">
        <v>22</v>
      </c>
    </row>
    <row r="58" spans="1:23" ht="16.5" customHeight="1" x14ac:dyDescent="0.25">
      <c r="A58" s="111"/>
      <c r="B58" s="195"/>
      <c r="C58" s="196"/>
      <c r="D58" s="196"/>
      <c r="E58" s="196"/>
      <c r="F58" s="196"/>
      <c r="G58" s="196"/>
      <c r="H58" s="196"/>
      <c r="I58" s="197"/>
      <c r="J58" s="235"/>
      <c r="K58" s="5" t="s">
        <v>28</v>
      </c>
      <c r="L58" s="5" t="s">
        <v>29</v>
      </c>
      <c r="M58" s="5" t="s">
        <v>30</v>
      </c>
      <c r="N58" s="5" t="s">
        <v>34</v>
      </c>
      <c r="O58" s="5" t="s">
        <v>7</v>
      </c>
      <c r="P58" s="5" t="s">
        <v>31</v>
      </c>
      <c r="Q58" s="5" t="s">
        <v>32</v>
      </c>
      <c r="R58" s="5" t="s">
        <v>28</v>
      </c>
      <c r="S58" s="5" t="s">
        <v>33</v>
      </c>
      <c r="T58" s="235"/>
    </row>
    <row r="59" spans="1:23" ht="27.75" customHeight="1" x14ac:dyDescent="0.25">
      <c r="A59" s="50" t="s">
        <v>147</v>
      </c>
      <c r="B59" s="207" t="s">
        <v>119</v>
      </c>
      <c r="C59" s="262"/>
      <c r="D59" s="262"/>
      <c r="E59" s="262"/>
      <c r="F59" s="262"/>
      <c r="G59" s="262"/>
      <c r="H59" s="262"/>
      <c r="I59" s="263"/>
      <c r="J59" s="11">
        <v>15</v>
      </c>
      <c r="K59" s="11">
        <v>2</v>
      </c>
      <c r="L59" s="11">
        <v>3</v>
      </c>
      <c r="M59" s="11">
        <v>2</v>
      </c>
      <c r="N59" s="18">
        <f>K59+L59+M59</f>
        <v>7</v>
      </c>
      <c r="O59" s="19">
        <f>P59-N59</f>
        <v>20</v>
      </c>
      <c r="P59" s="19">
        <f>ROUND(PRODUCT(J59,25)/14,0)</f>
        <v>27</v>
      </c>
      <c r="Q59" s="22" t="s">
        <v>32</v>
      </c>
      <c r="R59" s="11"/>
      <c r="S59" s="23"/>
      <c r="T59" s="11" t="s">
        <v>97</v>
      </c>
    </row>
    <row r="60" spans="1:23" x14ac:dyDescent="0.25">
      <c r="A60" s="50" t="s">
        <v>148</v>
      </c>
      <c r="B60" s="261" t="s">
        <v>120</v>
      </c>
      <c r="C60" s="262"/>
      <c r="D60" s="262"/>
      <c r="E60" s="262"/>
      <c r="F60" s="262"/>
      <c r="G60" s="262"/>
      <c r="H60" s="262"/>
      <c r="I60" s="263"/>
      <c r="J60" s="11">
        <v>10</v>
      </c>
      <c r="K60" s="11">
        <v>2</v>
      </c>
      <c r="L60" s="11">
        <v>1</v>
      </c>
      <c r="M60" s="11">
        <v>2</v>
      </c>
      <c r="N60" s="18">
        <f t="shared" ref="N60:N61" si="10">K60+L60+M60</f>
        <v>5</v>
      </c>
      <c r="O60" s="19">
        <f t="shared" ref="O60:O61" si="11">P60-N60</f>
        <v>13</v>
      </c>
      <c r="P60" s="19">
        <f t="shared" ref="P60:P61" si="12">ROUND(PRODUCT(J60,25)/14,0)</f>
        <v>18</v>
      </c>
      <c r="Q60" s="22" t="s">
        <v>32</v>
      </c>
      <c r="R60" s="11"/>
      <c r="S60" s="23"/>
      <c r="T60" s="11" t="s">
        <v>97</v>
      </c>
    </row>
    <row r="61" spans="1:23" x14ac:dyDescent="0.25">
      <c r="A61" s="50" t="s">
        <v>121</v>
      </c>
      <c r="B61" s="261" t="s">
        <v>122</v>
      </c>
      <c r="C61" s="262"/>
      <c r="D61" s="262"/>
      <c r="E61" s="262"/>
      <c r="F61" s="262"/>
      <c r="G61" s="262"/>
      <c r="H61" s="262"/>
      <c r="I61" s="263"/>
      <c r="J61" s="11">
        <v>5</v>
      </c>
      <c r="K61" s="11">
        <v>1</v>
      </c>
      <c r="L61" s="11">
        <v>0</v>
      </c>
      <c r="M61" s="11">
        <v>1</v>
      </c>
      <c r="N61" s="18">
        <f t="shared" si="10"/>
        <v>2</v>
      </c>
      <c r="O61" s="19">
        <f t="shared" si="11"/>
        <v>7</v>
      </c>
      <c r="P61" s="19">
        <f t="shared" si="12"/>
        <v>9</v>
      </c>
      <c r="Q61" s="22"/>
      <c r="R61" s="11"/>
      <c r="S61" s="23" t="s">
        <v>33</v>
      </c>
      <c r="T61" s="11" t="s">
        <v>98</v>
      </c>
    </row>
    <row r="62" spans="1:23" ht="12.75" x14ac:dyDescent="0.2">
      <c r="A62" s="20" t="s">
        <v>25</v>
      </c>
      <c r="B62" s="137"/>
      <c r="C62" s="230"/>
      <c r="D62" s="230"/>
      <c r="E62" s="230"/>
      <c r="F62" s="230"/>
      <c r="G62" s="230"/>
      <c r="H62" s="230"/>
      <c r="I62" s="138"/>
      <c r="J62" s="20">
        <f t="shared" ref="J62:P62" si="13">SUM(J59:J61)</f>
        <v>30</v>
      </c>
      <c r="K62" s="20">
        <f t="shared" si="13"/>
        <v>5</v>
      </c>
      <c r="L62" s="20">
        <f t="shared" si="13"/>
        <v>4</v>
      </c>
      <c r="M62" s="20">
        <f t="shared" si="13"/>
        <v>5</v>
      </c>
      <c r="N62" s="20">
        <f t="shared" si="13"/>
        <v>14</v>
      </c>
      <c r="O62" s="20">
        <f t="shared" si="13"/>
        <v>40</v>
      </c>
      <c r="P62" s="20">
        <f t="shared" si="13"/>
        <v>54</v>
      </c>
      <c r="Q62" s="20">
        <f>COUNTIF(Q59:Q61,"E")</f>
        <v>2</v>
      </c>
      <c r="R62" s="20">
        <f>COUNTIF(R59:R61,"C")</f>
        <v>0</v>
      </c>
      <c r="S62" s="20">
        <f>COUNTIF(S59:S61,"VP")</f>
        <v>1</v>
      </c>
      <c r="T62" s="54">
        <f>COUNTA(T59:T61)</f>
        <v>3</v>
      </c>
      <c r="U62" s="116" t="str">
        <f>IF(Q62&gt;=SUM(R62:S62),"Corect","E trebuie să fie cel puțin egal cu C+VP")</f>
        <v>Corect</v>
      </c>
      <c r="V62" s="117"/>
      <c r="W62" s="117"/>
    </row>
    <row r="63" spans="1:23" ht="21.75" customHeight="1" x14ac:dyDescent="0.2"/>
    <row r="64" spans="1:23" ht="18.75" customHeight="1" x14ac:dyDescent="0.2">
      <c r="A64" s="109" t="s">
        <v>45</v>
      </c>
      <c r="B64" s="109"/>
      <c r="C64" s="109"/>
      <c r="D64" s="109"/>
      <c r="E64" s="109"/>
      <c r="F64" s="109"/>
      <c r="G64" s="109"/>
      <c r="H64" s="109"/>
      <c r="I64" s="109"/>
      <c r="J64" s="109"/>
      <c r="K64" s="109"/>
      <c r="L64" s="109"/>
      <c r="M64" s="109"/>
      <c r="N64" s="109"/>
      <c r="O64" s="109"/>
      <c r="P64" s="109"/>
      <c r="Q64" s="109"/>
      <c r="R64" s="109"/>
      <c r="S64" s="109"/>
      <c r="T64" s="109"/>
    </row>
    <row r="65" spans="1:25" ht="24.75" customHeight="1" x14ac:dyDescent="0.25">
      <c r="A65" s="110" t="s">
        <v>27</v>
      </c>
      <c r="B65" s="192" t="s">
        <v>26</v>
      </c>
      <c r="C65" s="193"/>
      <c r="D65" s="193"/>
      <c r="E65" s="193"/>
      <c r="F65" s="193"/>
      <c r="G65" s="193"/>
      <c r="H65" s="193"/>
      <c r="I65" s="194"/>
      <c r="J65" s="234" t="s">
        <v>40</v>
      </c>
      <c r="K65" s="245" t="s">
        <v>24</v>
      </c>
      <c r="L65" s="246"/>
      <c r="M65" s="247"/>
      <c r="N65" s="245" t="s">
        <v>41</v>
      </c>
      <c r="O65" s="259"/>
      <c r="P65" s="260"/>
      <c r="Q65" s="245" t="s">
        <v>23</v>
      </c>
      <c r="R65" s="246"/>
      <c r="S65" s="247"/>
      <c r="T65" s="272" t="s">
        <v>22</v>
      </c>
    </row>
    <row r="66" spans="1:25" x14ac:dyDescent="0.25">
      <c r="A66" s="111"/>
      <c r="B66" s="195"/>
      <c r="C66" s="196"/>
      <c r="D66" s="196"/>
      <c r="E66" s="196"/>
      <c r="F66" s="196"/>
      <c r="G66" s="196"/>
      <c r="H66" s="196"/>
      <c r="I66" s="197"/>
      <c r="J66" s="235"/>
      <c r="K66" s="5" t="s">
        <v>28</v>
      </c>
      <c r="L66" s="5" t="s">
        <v>29</v>
      </c>
      <c r="M66" s="5" t="s">
        <v>30</v>
      </c>
      <c r="N66" s="5" t="s">
        <v>34</v>
      </c>
      <c r="O66" s="5" t="s">
        <v>7</v>
      </c>
      <c r="P66" s="5" t="s">
        <v>31</v>
      </c>
      <c r="Q66" s="5" t="s">
        <v>32</v>
      </c>
      <c r="R66" s="5" t="s">
        <v>28</v>
      </c>
      <c r="S66" s="5" t="s">
        <v>33</v>
      </c>
      <c r="T66" s="235"/>
    </row>
    <row r="67" spans="1:25" x14ac:dyDescent="0.25">
      <c r="A67" s="50" t="s">
        <v>149</v>
      </c>
      <c r="B67" s="207" t="s">
        <v>161</v>
      </c>
      <c r="C67" s="262"/>
      <c r="D67" s="262"/>
      <c r="E67" s="262"/>
      <c r="F67" s="262"/>
      <c r="G67" s="262"/>
      <c r="H67" s="262"/>
      <c r="I67" s="263"/>
      <c r="J67" s="62">
        <v>13</v>
      </c>
      <c r="K67" s="62">
        <v>2</v>
      </c>
      <c r="L67" s="62">
        <v>2</v>
      </c>
      <c r="M67" s="62">
        <v>2</v>
      </c>
      <c r="N67" s="18">
        <f>K67+L67+M67</f>
        <v>6</v>
      </c>
      <c r="O67" s="19">
        <f>P67-N67</f>
        <v>17</v>
      </c>
      <c r="P67" s="19">
        <f>ROUND(PRODUCT(J67,25)/14,0)</f>
        <v>23</v>
      </c>
      <c r="Q67" s="22" t="s">
        <v>32</v>
      </c>
      <c r="R67" s="11"/>
      <c r="S67" s="23"/>
      <c r="T67" s="11" t="s">
        <v>97</v>
      </c>
    </row>
    <row r="68" spans="1:25" ht="23.25" customHeight="1" x14ac:dyDescent="0.25">
      <c r="A68" s="50" t="s">
        <v>150</v>
      </c>
      <c r="B68" s="207" t="s">
        <v>123</v>
      </c>
      <c r="C68" s="262"/>
      <c r="D68" s="262"/>
      <c r="E68" s="262"/>
      <c r="F68" s="262"/>
      <c r="G68" s="262"/>
      <c r="H68" s="262"/>
      <c r="I68" s="263"/>
      <c r="J68" s="62">
        <v>8</v>
      </c>
      <c r="K68" s="62">
        <v>2</v>
      </c>
      <c r="L68" s="62">
        <v>1</v>
      </c>
      <c r="M68" s="62">
        <v>2</v>
      </c>
      <c r="N68" s="18">
        <f t="shared" ref="N68:N70" si="14">K68+L68+M68</f>
        <v>5</v>
      </c>
      <c r="O68" s="19">
        <f t="shared" ref="O68:O70" si="15">P68-N68</f>
        <v>9</v>
      </c>
      <c r="P68" s="19">
        <f t="shared" ref="P68:P70" si="16">ROUND(PRODUCT(J68,25)/14,0)</f>
        <v>14</v>
      </c>
      <c r="Q68" s="22" t="s">
        <v>32</v>
      </c>
      <c r="R68" s="11"/>
      <c r="S68" s="23"/>
      <c r="T68" s="11" t="s">
        <v>97</v>
      </c>
    </row>
    <row r="69" spans="1:25" x14ac:dyDescent="0.25">
      <c r="A69" s="50" t="s">
        <v>124</v>
      </c>
      <c r="B69" s="261" t="s">
        <v>125</v>
      </c>
      <c r="C69" s="262"/>
      <c r="D69" s="262"/>
      <c r="E69" s="262"/>
      <c r="F69" s="262"/>
      <c r="G69" s="262"/>
      <c r="H69" s="262"/>
      <c r="I69" s="263"/>
      <c r="J69" s="11">
        <v>5</v>
      </c>
      <c r="K69" s="11">
        <v>1</v>
      </c>
      <c r="L69" s="11">
        <v>0</v>
      </c>
      <c r="M69" s="11">
        <v>2</v>
      </c>
      <c r="N69" s="18">
        <f t="shared" si="14"/>
        <v>3</v>
      </c>
      <c r="O69" s="19">
        <f t="shared" si="15"/>
        <v>6</v>
      </c>
      <c r="P69" s="19">
        <f t="shared" si="16"/>
        <v>9</v>
      </c>
      <c r="Q69" s="22"/>
      <c r="R69" s="11"/>
      <c r="S69" s="23" t="s">
        <v>33</v>
      </c>
      <c r="T69" s="11" t="s">
        <v>98</v>
      </c>
    </row>
    <row r="70" spans="1:25" x14ac:dyDescent="0.25">
      <c r="A70" s="50" t="s">
        <v>151</v>
      </c>
      <c r="B70" s="280" t="s">
        <v>126</v>
      </c>
      <c r="C70" s="281"/>
      <c r="D70" s="281"/>
      <c r="E70" s="281"/>
      <c r="F70" s="281"/>
      <c r="G70" s="281"/>
      <c r="H70" s="281"/>
      <c r="I70" s="282"/>
      <c r="J70" s="11">
        <v>4</v>
      </c>
      <c r="K70" s="11">
        <v>0</v>
      </c>
      <c r="L70" s="11">
        <v>0</v>
      </c>
      <c r="M70" s="11">
        <v>0</v>
      </c>
      <c r="N70" s="18">
        <f t="shared" si="14"/>
        <v>0</v>
      </c>
      <c r="O70" s="19">
        <f t="shared" si="15"/>
        <v>7</v>
      </c>
      <c r="P70" s="19">
        <f t="shared" si="16"/>
        <v>7</v>
      </c>
      <c r="Q70" s="22"/>
      <c r="R70" s="11" t="s">
        <v>28</v>
      </c>
      <c r="S70" s="23"/>
      <c r="T70" s="11" t="s">
        <v>97</v>
      </c>
    </row>
    <row r="71" spans="1:25" ht="12.75" x14ac:dyDescent="0.2">
      <c r="A71" s="20" t="s">
        <v>25</v>
      </c>
      <c r="B71" s="137"/>
      <c r="C71" s="230"/>
      <c r="D71" s="230"/>
      <c r="E71" s="230"/>
      <c r="F71" s="230"/>
      <c r="G71" s="230"/>
      <c r="H71" s="230"/>
      <c r="I71" s="138"/>
      <c r="J71" s="20">
        <f t="shared" ref="J71:P71" si="17">SUM(J67:J70)</f>
        <v>30</v>
      </c>
      <c r="K71" s="20">
        <f t="shared" si="17"/>
        <v>5</v>
      </c>
      <c r="L71" s="20">
        <f t="shared" si="17"/>
        <v>3</v>
      </c>
      <c r="M71" s="20">
        <f t="shared" si="17"/>
        <v>6</v>
      </c>
      <c r="N71" s="20">
        <f t="shared" si="17"/>
        <v>14</v>
      </c>
      <c r="O71" s="20">
        <f t="shared" si="17"/>
        <v>39</v>
      </c>
      <c r="P71" s="20">
        <f t="shared" si="17"/>
        <v>53</v>
      </c>
      <c r="Q71" s="20">
        <f>COUNTIF(Q67:Q70,"E")</f>
        <v>2</v>
      </c>
      <c r="R71" s="20">
        <f>COUNTIF(R67:R70,"C")</f>
        <v>1</v>
      </c>
      <c r="S71" s="20">
        <f>COUNTIF(S67:S70,"VP")</f>
        <v>1</v>
      </c>
      <c r="T71" s="54">
        <f>COUNTA(T67:T70)</f>
        <v>4</v>
      </c>
      <c r="U71" s="116" t="str">
        <f>IF(Q71&gt;=SUM(R71:S71),"Corect","E trebuie să fie cel puțin egal cu C+VP")</f>
        <v>Corect</v>
      </c>
      <c r="V71" s="117"/>
      <c r="W71" s="117"/>
    </row>
    <row r="73" spans="1:25" ht="19.5" customHeight="1" x14ac:dyDescent="0.25">
      <c r="A73" s="252" t="s">
        <v>46</v>
      </c>
      <c r="B73" s="252"/>
      <c r="C73" s="252"/>
      <c r="D73" s="252"/>
      <c r="E73" s="252"/>
      <c r="F73" s="252"/>
      <c r="G73" s="252"/>
      <c r="H73" s="252"/>
      <c r="I73" s="252"/>
      <c r="J73" s="252"/>
      <c r="K73" s="252"/>
      <c r="L73" s="252"/>
      <c r="M73" s="252"/>
      <c r="N73" s="252"/>
      <c r="O73" s="252"/>
      <c r="P73" s="252"/>
      <c r="Q73" s="252"/>
      <c r="R73" s="252"/>
      <c r="S73" s="252"/>
      <c r="T73" s="252"/>
    </row>
    <row r="74" spans="1:25" ht="27.75" customHeight="1" x14ac:dyDescent="0.25">
      <c r="A74" s="110" t="s">
        <v>27</v>
      </c>
      <c r="B74" s="192" t="s">
        <v>26</v>
      </c>
      <c r="C74" s="193"/>
      <c r="D74" s="193"/>
      <c r="E74" s="193"/>
      <c r="F74" s="193"/>
      <c r="G74" s="193"/>
      <c r="H74" s="193"/>
      <c r="I74" s="194"/>
      <c r="J74" s="234" t="s">
        <v>40</v>
      </c>
      <c r="K74" s="191" t="s">
        <v>24</v>
      </c>
      <c r="L74" s="191"/>
      <c r="M74" s="191"/>
      <c r="N74" s="191" t="s">
        <v>41</v>
      </c>
      <c r="O74" s="236"/>
      <c r="P74" s="236"/>
      <c r="Q74" s="191" t="s">
        <v>23</v>
      </c>
      <c r="R74" s="191"/>
      <c r="S74" s="191"/>
      <c r="T74" s="191" t="s">
        <v>22</v>
      </c>
    </row>
    <row r="75" spans="1:25" ht="12.75" customHeight="1" x14ac:dyDescent="0.25">
      <c r="A75" s="111"/>
      <c r="B75" s="195"/>
      <c r="C75" s="196"/>
      <c r="D75" s="196"/>
      <c r="E75" s="196"/>
      <c r="F75" s="196"/>
      <c r="G75" s="196"/>
      <c r="H75" s="196"/>
      <c r="I75" s="197"/>
      <c r="J75" s="235"/>
      <c r="K75" s="5" t="s">
        <v>28</v>
      </c>
      <c r="L75" s="5" t="s">
        <v>29</v>
      </c>
      <c r="M75" s="5" t="s">
        <v>30</v>
      </c>
      <c r="N75" s="5" t="s">
        <v>34</v>
      </c>
      <c r="O75" s="5" t="s">
        <v>7</v>
      </c>
      <c r="P75" s="5" t="s">
        <v>31</v>
      </c>
      <c r="Q75" s="5" t="s">
        <v>32</v>
      </c>
      <c r="R75" s="5" t="s">
        <v>28</v>
      </c>
      <c r="S75" s="5" t="s">
        <v>33</v>
      </c>
      <c r="T75" s="191"/>
    </row>
    <row r="76" spans="1:25" x14ac:dyDescent="0.25">
      <c r="A76" s="202" t="s">
        <v>127</v>
      </c>
      <c r="B76" s="203"/>
      <c r="C76" s="203"/>
      <c r="D76" s="203"/>
      <c r="E76" s="203"/>
      <c r="F76" s="203"/>
      <c r="G76" s="203"/>
      <c r="H76" s="203"/>
      <c r="I76" s="203"/>
      <c r="J76" s="203"/>
      <c r="K76" s="203"/>
      <c r="L76" s="203"/>
      <c r="M76" s="203"/>
      <c r="N76" s="203"/>
      <c r="O76" s="203"/>
      <c r="P76" s="203"/>
      <c r="Q76" s="203"/>
      <c r="R76" s="203"/>
      <c r="S76" s="203"/>
      <c r="T76" s="204"/>
    </row>
    <row r="77" spans="1:25" x14ac:dyDescent="0.25">
      <c r="A77" s="59" t="s">
        <v>152</v>
      </c>
      <c r="B77" s="63" t="s">
        <v>131</v>
      </c>
      <c r="C77" s="64"/>
      <c r="D77" s="64"/>
      <c r="E77" s="64"/>
      <c r="F77" s="64"/>
      <c r="G77" s="64"/>
      <c r="H77" s="64"/>
      <c r="I77" s="65"/>
      <c r="J77" s="24">
        <v>5</v>
      </c>
      <c r="K77" s="24">
        <v>0</v>
      </c>
      <c r="L77" s="24">
        <v>1</v>
      </c>
      <c r="M77" s="24">
        <v>1</v>
      </c>
      <c r="N77" s="19">
        <f>K77+L77+M77</f>
        <v>2</v>
      </c>
      <c r="O77" s="19">
        <f>P77-N77</f>
        <v>7</v>
      </c>
      <c r="P77" s="19">
        <f>ROUND(PRODUCT(J77,25)/14,0)</f>
        <v>9</v>
      </c>
      <c r="Q77" s="24"/>
      <c r="R77" s="24"/>
      <c r="S77" s="25" t="s">
        <v>33</v>
      </c>
      <c r="T77" s="11" t="s">
        <v>98</v>
      </c>
      <c r="U77" s="124" t="s">
        <v>91</v>
      </c>
      <c r="V77" s="125"/>
      <c r="W77" s="125"/>
      <c r="X77" s="125"/>
      <c r="Y77" s="125"/>
    </row>
    <row r="78" spans="1:25" ht="24.75" customHeight="1" x14ac:dyDescent="0.25">
      <c r="A78" s="59" t="s">
        <v>153</v>
      </c>
      <c r="B78" s="188" t="s">
        <v>132</v>
      </c>
      <c r="C78" s="189"/>
      <c r="D78" s="189"/>
      <c r="E78" s="189"/>
      <c r="F78" s="189"/>
      <c r="G78" s="189"/>
      <c r="H78" s="189"/>
      <c r="I78" s="190"/>
      <c r="J78" s="24">
        <v>5</v>
      </c>
      <c r="K78" s="24">
        <v>0</v>
      </c>
      <c r="L78" s="24">
        <v>1</v>
      </c>
      <c r="M78" s="24">
        <v>1</v>
      </c>
      <c r="N78" s="19">
        <f t="shared" ref="N78:N83" si="18">K78+L78+M78</f>
        <v>2</v>
      </c>
      <c r="O78" s="19">
        <f t="shared" ref="O78:O83" si="19">P78-N78</f>
        <v>7</v>
      </c>
      <c r="P78" s="19">
        <f t="shared" ref="P78:P87" si="20">ROUND(PRODUCT(J78,25)/14,0)</f>
        <v>9</v>
      </c>
      <c r="Q78" s="24"/>
      <c r="R78" s="24"/>
      <c r="S78" s="25" t="s">
        <v>33</v>
      </c>
      <c r="T78" s="11" t="s">
        <v>98</v>
      </c>
      <c r="U78" s="124"/>
      <c r="V78" s="125"/>
      <c r="W78" s="125"/>
      <c r="X78" s="125"/>
      <c r="Y78" s="125"/>
    </row>
    <row r="79" spans="1:25" x14ac:dyDescent="0.25">
      <c r="A79" s="100" t="s">
        <v>128</v>
      </c>
      <c r="B79" s="205"/>
      <c r="C79" s="205"/>
      <c r="D79" s="205"/>
      <c r="E79" s="205"/>
      <c r="F79" s="205"/>
      <c r="G79" s="205"/>
      <c r="H79" s="205"/>
      <c r="I79" s="205"/>
      <c r="J79" s="205"/>
      <c r="K79" s="205"/>
      <c r="L79" s="205"/>
      <c r="M79" s="205"/>
      <c r="N79" s="205"/>
      <c r="O79" s="205"/>
      <c r="P79" s="205"/>
      <c r="Q79" s="205"/>
      <c r="R79" s="205"/>
      <c r="S79" s="205"/>
      <c r="T79" s="206"/>
      <c r="U79" s="126" t="s">
        <v>92</v>
      </c>
      <c r="V79" s="127"/>
      <c r="W79" s="127"/>
      <c r="X79" s="127"/>
      <c r="Y79" s="128"/>
    </row>
    <row r="80" spans="1:25" x14ac:dyDescent="0.25">
      <c r="A80" s="59" t="s">
        <v>154</v>
      </c>
      <c r="B80" s="198" t="s">
        <v>133</v>
      </c>
      <c r="C80" s="199"/>
      <c r="D80" s="199"/>
      <c r="E80" s="199"/>
      <c r="F80" s="199"/>
      <c r="G80" s="199"/>
      <c r="H80" s="199"/>
      <c r="I80" s="200"/>
      <c r="J80" s="24">
        <v>5</v>
      </c>
      <c r="K80" s="24">
        <v>1</v>
      </c>
      <c r="L80" s="24">
        <v>0</v>
      </c>
      <c r="M80" s="24">
        <v>1</v>
      </c>
      <c r="N80" s="19">
        <f t="shared" si="18"/>
        <v>2</v>
      </c>
      <c r="O80" s="19">
        <f t="shared" si="19"/>
        <v>7</v>
      </c>
      <c r="P80" s="19">
        <f t="shared" si="20"/>
        <v>9</v>
      </c>
      <c r="Q80" s="24"/>
      <c r="R80" s="24"/>
      <c r="S80" s="25" t="s">
        <v>33</v>
      </c>
      <c r="T80" s="11" t="s">
        <v>98</v>
      </c>
      <c r="U80" s="126"/>
      <c r="V80" s="127"/>
      <c r="W80" s="127"/>
      <c r="X80" s="127"/>
      <c r="Y80" s="128"/>
    </row>
    <row r="81" spans="1:25" x14ac:dyDescent="0.25">
      <c r="A81" s="59" t="s">
        <v>155</v>
      </c>
      <c r="B81" s="188" t="s">
        <v>134</v>
      </c>
      <c r="C81" s="189"/>
      <c r="D81" s="189"/>
      <c r="E81" s="189"/>
      <c r="F81" s="189"/>
      <c r="G81" s="189"/>
      <c r="H81" s="189"/>
      <c r="I81" s="190"/>
      <c r="J81" s="24">
        <v>5</v>
      </c>
      <c r="K81" s="24">
        <v>1</v>
      </c>
      <c r="L81" s="24">
        <v>0</v>
      </c>
      <c r="M81" s="24">
        <v>1</v>
      </c>
      <c r="N81" s="19">
        <f t="shared" ref="N81" si="21">K81+L81+M81</f>
        <v>2</v>
      </c>
      <c r="O81" s="19">
        <f t="shared" ref="O81" si="22">P81-N81</f>
        <v>7</v>
      </c>
      <c r="P81" s="19">
        <f t="shared" ref="P81" si="23">ROUND(PRODUCT(J81,25)/14,0)</f>
        <v>9</v>
      </c>
      <c r="Q81" s="24"/>
      <c r="R81" s="24"/>
      <c r="S81" s="25" t="s">
        <v>33</v>
      </c>
      <c r="T81" s="11" t="s">
        <v>98</v>
      </c>
      <c r="U81" s="126"/>
      <c r="V81" s="127"/>
      <c r="W81" s="127"/>
      <c r="X81" s="127"/>
      <c r="Y81" s="128"/>
    </row>
    <row r="82" spans="1:25" x14ac:dyDescent="0.25">
      <c r="A82" s="100" t="s">
        <v>129</v>
      </c>
      <c r="B82" s="205"/>
      <c r="C82" s="205"/>
      <c r="D82" s="205"/>
      <c r="E82" s="205"/>
      <c r="F82" s="205"/>
      <c r="G82" s="205"/>
      <c r="H82" s="205"/>
      <c r="I82" s="205"/>
      <c r="J82" s="205"/>
      <c r="K82" s="205"/>
      <c r="L82" s="205"/>
      <c r="M82" s="205"/>
      <c r="N82" s="205"/>
      <c r="O82" s="205"/>
      <c r="P82" s="205"/>
      <c r="Q82" s="205"/>
      <c r="R82" s="205"/>
      <c r="S82" s="205"/>
      <c r="T82" s="206"/>
      <c r="U82" s="126"/>
      <c r="V82" s="127"/>
      <c r="W82" s="127"/>
      <c r="X82" s="127"/>
      <c r="Y82" s="128"/>
    </row>
    <row r="83" spans="1:25" ht="12.75" x14ac:dyDescent="0.2">
      <c r="A83" s="59" t="s">
        <v>156</v>
      </c>
      <c r="B83" s="198" t="s">
        <v>135</v>
      </c>
      <c r="C83" s="199"/>
      <c r="D83" s="199"/>
      <c r="E83" s="199"/>
      <c r="F83" s="199"/>
      <c r="G83" s="199"/>
      <c r="H83" s="199"/>
      <c r="I83" s="200"/>
      <c r="J83" s="24">
        <v>5</v>
      </c>
      <c r="K83" s="24">
        <v>1</v>
      </c>
      <c r="L83" s="24">
        <v>0</v>
      </c>
      <c r="M83" s="24">
        <v>1</v>
      </c>
      <c r="N83" s="19">
        <f t="shared" si="18"/>
        <v>2</v>
      </c>
      <c r="O83" s="19">
        <f t="shared" si="19"/>
        <v>7</v>
      </c>
      <c r="P83" s="19">
        <f t="shared" si="20"/>
        <v>9</v>
      </c>
      <c r="Q83" s="24"/>
      <c r="R83" s="24"/>
      <c r="S83" s="25" t="s">
        <v>33</v>
      </c>
      <c r="T83" s="11" t="s">
        <v>98</v>
      </c>
    </row>
    <row r="84" spans="1:25" x14ac:dyDescent="0.25">
      <c r="A84" s="59" t="s">
        <v>157</v>
      </c>
      <c r="B84" s="198" t="s">
        <v>136</v>
      </c>
      <c r="C84" s="199"/>
      <c r="D84" s="199"/>
      <c r="E84" s="199"/>
      <c r="F84" s="199"/>
      <c r="G84" s="199"/>
      <c r="H84" s="199"/>
      <c r="I84" s="200"/>
      <c r="J84" s="24">
        <v>5</v>
      </c>
      <c r="K84" s="24">
        <v>1</v>
      </c>
      <c r="L84" s="24">
        <v>0</v>
      </c>
      <c r="M84" s="24">
        <v>1</v>
      </c>
      <c r="N84" s="19">
        <f t="shared" ref="N84" si="24">K84+L84+M84</f>
        <v>2</v>
      </c>
      <c r="O84" s="19">
        <f t="shared" ref="O84" si="25">P84-N84</f>
        <v>7</v>
      </c>
      <c r="P84" s="19">
        <f t="shared" ref="P84" si="26">ROUND(PRODUCT(J84,25)/14,0)</f>
        <v>9</v>
      </c>
      <c r="Q84" s="24"/>
      <c r="R84" s="24"/>
      <c r="S84" s="25" t="s">
        <v>33</v>
      </c>
      <c r="T84" s="11" t="s">
        <v>98</v>
      </c>
    </row>
    <row r="85" spans="1:25" x14ac:dyDescent="0.25">
      <c r="A85" s="100" t="s">
        <v>130</v>
      </c>
      <c r="B85" s="101"/>
      <c r="C85" s="101"/>
      <c r="D85" s="101"/>
      <c r="E85" s="101"/>
      <c r="F85" s="101"/>
      <c r="G85" s="101"/>
      <c r="H85" s="101"/>
      <c r="I85" s="101"/>
      <c r="J85" s="101"/>
      <c r="K85" s="101"/>
      <c r="L85" s="101"/>
      <c r="M85" s="101"/>
      <c r="N85" s="101"/>
      <c r="O85" s="101"/>
      <c r="P85" s="101"/>
      <c r="Q85" s="101"/>
      <c r="R85" s="101"/>
      <c r="S85" s="101"/>
      <c r="T85" s="102"/>
    </row>
    <row r="86" spans="1:25" ht="30" customHeight="1" x14ac:dyDescent="0.25">
      <c r="A86" s="66" t="s">
        <v>158</v>
      </c>
      <c r="B86" s="231" t="s">
        <v>137</v>
      </c>
      <c r="C86" s="232"/>
      <c r="D86" s="232"/>
      <c r="E86" s="232"/>
      <c r="F86" s="232"/>
      <c r="G86" s="232"/>
      <c r="H86" s="232"/>
      <c r="I86" s="233"/>
      <c r="J86" s="67">
        <v>5</v>
      </c>
      <c r="K86" s="67">
        <v>1</v>
      </c>
      <c r="L86" s="67">
        <v>0</v>
      </c>
      <c r="M86" s="67">
        <v>1</v>
      </c>
      <c r="N86" s="19">
        <f t="shared" ref="N86:N87" si="27">K86+L86+M86</f>
        <v>2</v>
      </c>
      <c r="O86" s="19">
        <f t="shared" ref="O86:O87" si="28">P86-N86</f>
        <v>7</v>
      </c>
      <c r="P86" s="19">
        <f t="shared" si="20"/>
        <v>9</v>
      </c>
      <c r="Q86" s="24"/>
      <c r="R86" s="24"/>
      <c r="S86" s="25" t="s">
        <v>33</v>
      </c>
      <c r="T86" s="11" t="s">
        <v>98</v>
      </c>
    </row>
    <row r="87" spans="1:25" ht="33.75" customHeight="1" x14ac:dyDescent="0.25">
      <c r="A87" s="66" t="s">
        <v>160</v>
      </c>
      <c r="B87" s="201" t="s">
        <v>159</v>
      </c>
      <c r="C87" s="201"/>
      <c r="D87" s="201"/>
      <c r="E87" s="201"/>
      <c r="F87" s="201"/>
      <c r="G87" s="201"/>
      <c r="H87" s="201"/>
      <c r="I87" s="201"/>
      <c r="J87" s="67">
        <v>5</v>
      </c>
      <c r="K87" s="67">
        <v>1</v>
      </c>
      <c r="L87" s="67">
        <v>0</v>
      </c>
      <c r="M87" s="67">
        <v>1</v>
      </c>
      <c r="N87" s="19">
        <f t="shared" si="27"/>
        <v>2</v>
      </c>
      <c r="O87" s="19">
        <f t="shared" si="28"/>
        <v>7</v>
      </c>
      <c r="P87" s="19">
        <f t="shared" si="20"/>
        <v>9</v>
      </c>
      <c r="Q87" s="24"/>
      <c r="R87" s="24"/>
      <c r="S87" s="25" t="s">
        <v>33</v>
      </c>
      <c r="T87" s="11" t="s">
        <v>98</v>
      </c>
    </row>
    <row r="88" spans="1:25" ht="24.75" customHeight="1" x14ac:dyDescent="0.25">
      <c r="A88" s="185" t="s">
        <v>83</v>
      </c>
      <c r="B88" s="186"/>
      <c r="C88" s="186"/>
      <c r="D88" s="186"/>
      <c r="E88" s="186"/>
      <c r="F88" s="186"/>
      <c r="G88" s="186"/>
      <c r="H88" s="186"/>
      <c r="I88" s="187"/>
      <c r="J88" s="21">
        <f t="shared" ref="J88:P88" si="29">SUM(J77,J80,J83,J86)</f>
        <v>20</v>
      </c>
      <c r="K88" s="21">
        <f t="shared" si="29"/>
        <v>3</v>
      </c>
      <c r="L88" s="21">
        <f t="shared" si="29"/>
        <v>1</v>
      </c>
      <c r="M88" s="21">
        <f t="shared" si="29"/>
        <v>4</v>
      </c>
      <c r="N88" s="21">
        <f t="shared" si="29"/>
        <v>8</v>
      </c>
      <c r="O88" s="21">
        <f t="shared" si="29"/>
        <v>28</v>
      </c>
      <c r="P88" s="21">
        <f t="shared" si="29"/>
        <v>36</v>
      </c>
      <c r="Q88" s="21">
        <f>COUNTIF(Q77,"E")+COUNTIF(Q80,"E")+COUNTIF(Q83,"E")+COUNTIF(Q86,"E")</f>
        <v>0</v>
      </c>
      <c r="R88" s="21">
        <f>COUNTIF(R77,"C")+COUNTIF(R80,"C")+COUNTIF(R83,"C")+COUNTIF(R86,"C")</f>
        <v>0</v>
      </c>
      <c r="S88" s="21">
        <f>COUNTIF(S77,"VP")+COUNTIF(S80,"VP")+COUNTIF(S83,"VP")+COUNTIF(S86,"VP")</f>
        <v>4</v>
      </c>
      <c r="T88" s="26"/>
      <c r="U88" s="49" t="s">
        <v>141</v>
      </c>
    </row>
    <row r="89" spans="1:25" ht="13.5" customHeight="1" x14ac:dyDescent="0.25">
      <c r="A89" s="222" t="s">
        <v>48</v>
      </c>
      <c r="B89" s="223"/>
      <c r="C89" s="223"/>
      <c r="D89" s="223"/>
      <c r="E89" s="223"/>
      <c r="F89" s="223"/>
      <c r="G89" s="223"/>
      <c r="H89" s="223"/>
      <c r="I89" s="223"/>
      <c r="J89" s="224"/>
      <c r="K89" s="21">
        <f t="shared" ref="K89:P89" si="30">SUM(K77,K80,K83,K86)*14</f>
        <v>42</v>
      </c>
      <c r="L89" s="21">
        <f t="shared" si="30"/>
        <v>14</v>
      </c>
      <c r="M89" s="21">
        <f t="shared" si="30"/>
        <v>56</v>
      </c>
      <c r="N89" s="21">
        <f t="shared" si="30"/>
        <v>112</v>
      </c>
      <c r="O89" s="21">
        <f t="shared" si="30"/>
        <v>392</v>
      </c>
      <c r="P89" s="21">
        <f t="shared" si="30"/>
        <v>504</v>
      </c>
      <c r="Q89" s="216"/>
      <c r="R89" s="217"/>
      <c r="S89" s="217"/>
      <c r="T89" s="218"/>
    </row>
    <row r="90" spans="1:25" x14ac:dyDescent="0.25">
      <c r="A90" s="225"/>
      <c r="B90" s="226"/>
      <c r="C90" s="226"/>
      <c r="D90" s="226"/>
      <c r="E90" s="226"/>
      <c r="F90" s="226"/>
      <c r="G90" s="226"/>
      <c r="H90" s="226"/>
      <c r="I90" s="226"/>
      <c r="J90" s="227"/>
      <c r="K90" s="210">
        <f>SUM(K89:M89)</f>
        <v>112</v>
      </c>
      <c r="L90" s="211"/>
      <c r="M90" s="212"/>
      <c r="N90" s="213">
        <f>SUM(N89:O89)</f>
        <v>504</v>
      </c>
      <c r="O90" s="214"/>
      <c r="P90" s="215"/>
      <c r="Q90" s="219"/>
      <c r="R90" s="220"/>
      <c r="S90" s="220"/>
      <c r="T90" s="221"/>
    </row>
    <row r="91" spans="1:25" ht="12.75" x14ac:dyDescent="0.2">
      <c r="A91" s="12"/>
      <c r="B91" s="12"/>
      <c r="C91" s="12"/>
      <c r="D91" s="12"/>
      <c r="E91" s="12"/>
      <c r="F91" s="12"/>
      <c r="G91" s="12"/>
      <c r="H91" s="12"/>
      <c r="I91" s="12"/>
      <c r="J91" s="12"/>
      <c r="K91" s="13"/>
      <c r="L91" s="13"/>
      <c r="M91" s="13"/>
      <c r="N91" s="14"/>
      <c r="O91" s="14"/>
      <c r="P91" s="14"/>
      <c r="Q91" s="15"/>
      <c r="R91" s="15"/>
      <c r="S91" s="15"/>
      <c r="T91" s="15"/>
    </row>
    <row r="92" spans="1:25" ht="12.75" x14ac:dyDescent="0.2">
      <c r="B92" s="2"/>
      <c r="C92" s="2"/>
      <c r="D92" s="2"/>
      <c r="E92" s="2"/>
      <c r="F92" s="2"/>
      <c r="G92" s="2"/>
      <c r="M92" s="8"/>
      <c r="N92" s="8"/>
      <c r="O92" s="8"/>
      <c r="P92" s="8"/>
      <c r="Q92" s="8"/>
      <c r="R92" s="8"/>
      <c r="S92" s="8"/>
    </row>
    <row r="93" spans="1:25" ht="15" customHeight="1" x14ac:dyDescent="0.2">
      <c r="A93" s="12"/>
      <c r="B93" s="12"/>
      <c r="C93" s="12"/>
      <c r="D93" s="12"/>
      <c r="E93" s="12"/>
      <c r="F93" s="12"/>
      <c r="G93" s="12"/>
      <c r="H93" s="12"/>
      <c r="I93" s="12"/>
      <c r="J93" s="12"/>
      <c r="K93" s="13"/>
      <c r="L93" s="13"/>
      <c r="M93" s="13"/>
      <c r="N93" s="16"/>
      <c r="O93" s="16"/>
      <c r="P93" s="16"/>
      <c r="Q93" s="16"/>
      <c r="R93" s="16"/>
      <c r="S93" s="16"/>
      <c r="T93" s="16"/>
    </row>
    <row r="94" spans="1:25" ht="15" customHeight="1" x14ac:dyDescent="0.2">
      <c r="A94" s="12"/>
      <c r="B94" s="12"/>
      <c r="C94" s="12"/>
      <c r="D94" s="12"/>
      <c r="E94" s="12"/>
      <c r="F94" s="12"/>
      <c r="G94" s="12"/>
      <c r="H94" s="12"/>
      <c r="I94" s="12"/>
      <c r="J94" s="12"/>
      <c r="K94" s="13"/>
      <c r="L94" s="13"/>
      <c r="M94" s="13"/>
      <c r="N94" s="16"/>
      <c r="O94" s="16"/>
      <c r="P94" s="16"/>
      <c r="Q94" s="16"/>
      <c r="R94" s="16"/>
      <c r="S94" s="16"/>
      <c r="T94" s="16"/>
    </row>
    <row r="95" spans="1:25" ht="24" customHeight="1" x14ac:dyDescent="0.25">
      <c r="A95" s="196" t="s">
        <v>49</v>
      </c>
      <c r="B95" s="196"/>
      <c r="C95" s="196"/>
      <c r="D95" s="196"/>
      <c r="E95" s="196"/>
      <c r="F95" s="196"/>
      <c r="G95" s="196"/>
      <c r="H95" s="196"/>
      <c r="I95" s="196"/>
      <c r="J95" s="196"/>
      <c r="K95" s="196"/>
      <c r="L95" s="196"/>
      <c r="M95" s="196"/>
      <c r="N95" s="196"/>
      <c r="O95" s="196"/>
      <c r="P95" s="196"/>
      <c r="Q95" s="196"/>
      <c r="R95" s="196"/>
      <c r="S95" s="196"/>
      <c r="T95" s="196"/>
    </row>
    <row r="96" spans="1:25" ht="8.25" customHeight="1" x14ac:dyDescent="0.2"/>
    <row r="97" spans="1:20" ht="12.75" x14ac:dyDescent="0.2">
      <c r="B97" s="2"/>
      <c r="C97" s="2"/>
      <c r="D97" s="2"/>
      <c r="E97" s="2"/>
      <c r="F97" s="2"/>
      <c r="G97" s="2"/>
      <c r="M97" s="8"/>
      <c r="N97" s="8"/>
      <c r="O97" s="8"/>
      <c r="P97" s="8"/>
      <c r="Q97" s="8"/>
      <c r="R97" s="8"/>
      <c r="S97" s="8"/>
    </row>
    <row r="98" spans="1:20" ht="12.75" x14ac:dyDescent="0.2">
      <c r="B98" s="8"/>
      <c r="C98" s="8"/>
      <c r="D98" s="8"/>
      <c r="E98" s="8"/>
      <c r="F98" s="8"/>
      <c r="G98" s="8"/>
      <c r="H98" s="17"/>
      <c r="I98" s="17"/>
      <c r="J98" s="17"/>
      <c r="M98" s="8"/>
      <c r="N98" s="8"/>
      <c r="O98" s="8"/>
      <c r="P98" s="8"/>
      <c r="Q98" s="8"/>
      <c r="R98" s="8"/>
      <c r="S98" s="8"/>
    </row>
    <row r="99" spans="1:20" ht="22.5" customHeight="1" x14ac:dyDescent="0.2">
      <c r="A99" s="183" t="s">
        <v>99</v>
      </c>
      <c r="B99" s="184"/>
      <c r="C99" s="184"/>
      <c r="D99" s="184"/>
      <c r="E99" s="184"/>
      <c r="F99" s="184"/>
      <c r="G99" s="184"/>
      <c r="H99" s="184"/>
      <c r="I99" s="184"/>
      <c r="J99" s="184"/>
      <c r="K99" s="184"/>
      <c r="L99" s="184"/>
      <c r="M99" s="184"/>
      <c r="N99" s="184"/>
      <c r="O99" s="184"/>
      <c r="P99" s="184"/>
      <c r="Q99" s="184"/>
      <c r="R99" s="184"/>
      <c r="S99" s="184"/>
      <c r="T99" s="184"/>
    </row>
    <row r="100" spans="1:20" ht="25.5" customHeight="1" x14ac:dyDescent="0.25">
      <c r="A100" s="183" t="s">
        <v>27</v>
      </c>
      <c r="B100" s="183" t="s">
        <v>26</v>
      </c>
      <c r="C100" s="183"/>
      <c r="D100" s="183"/>
      <c r="E100" s="183"/>
      <c r="F100" s="183"/>
      <c r="G100" s="183"/>
      <c r="H100" s="183"/>
      <c r="I100" s="183"/>
      <c r="J100" s="133" t="s">
        <v>40</v>
      </c>
      <c r="K100" s="133" t="s">
        <v>24</v>
      </c>
      <c r="L100" s="133"/>
      <c r="M100" s="133"/>
      <c r="N100" s="133" t="s">
        <v>41</v>
      </c>
      <c r="O100" s="133"/>
      <c r="P100" s="133"/>
      <c r="Q100" s="133" t="s">
        <v>23</v>
      </c>
      <c r="R100" s="133"/>
      <c r="S100" s="133"/>
      <c r="T100" s="133" t="s">
        <v>22</v>
      </c>
    </row>
    <row r="101" spans="1:20" ht="18" customHeight="1" x14ac:dyDescent="0.25">
      <c r="A101" s="183"/>
      <c r="B101" s="183"/>
      <c r="C101" s="183"/>
      <c r="D101" s="183"/>
      <c r="E101" s="183"/>
      <c r="F101" s="183"/>
      <c r="G101" s="183"/>
      <c r="H101" s="183"/>
      <c r="I101" s="183"/>
      <c r="J101" s="133"/>
      <c r="K101" s="28" t="s">
        <v>28</v>
      </c>
      <c r="L101" s="28" t="s">
        <v>29</v>
      </c>
      <c r="M101" s="28" t="s">
        <v>30</v>
      </c>
      <c r="N101" s="28" t="s">
        <v>34</v>
      </c>
      <c r="O101" s="28" t="s">
        <v>7</v>
      </c>
      <c r="P101" s="28" t="s">
        <v>31</v>
      </c>
      <c r="Q101" s="28" t="s">
        <v>32</v>
      </c>
      <c r="R101" s="28" t="s">
        <v>28</v>
      </c>
      <c r="S101" s="28" t="s">
        <v>33</v>
      </c>
      <c r="T101" s="133"/>
    </row>
    <row r="102" spans="1:20" s="70" customFormat="1" ht="24.75" customHeight="1" x14ac:dyDescent="0.25">
      <c r="A102" s="68" t="str">
        <f t="shared" ref="A102:A111" si="31">IF(ISNA(INDEX($A$37:$T$92,MATCH($B102,$B$37:$B$92,0),1)),"",INDEX($A$37:$T$92,MATCH($B102,$B$37:$B$92,0),1))</f>
        <v>VMM1500</v>
      </c>
      <c r="B102" s="228" t="s">
        <v>110</v>
      </c>
      <c r="C102" s="228"/>
      <c r="D102" s="228"/>
      <c r="E102" s="228"/>
      <c r="F102" s="228"/>
      <c r="G102" s="228"/>
      <c r="H102" s="228"/>
      <c r="I102" s="228"/>
      <c r="J102" s="57">
        <f t="shared" ref="J102:J111" si="32">IF(ISNA(INDEX($A$37:$T$92,MATCH($B102,$B$37:$B$92,0),10)),"",INDEX($A$37:$T$92,MATCH($B102,$B$37:$B$92,0),10))</f>
        <v>10</v>
      </c>
      <c r="K102" s="57">
        <f t="shared" ref="K102:K111" si="33">IF(ISNA(INDEX($A$37:$T$92,MATCH($B102,$B$37:$B$92,0),11)),"",INDEX($A$37:$T$92,MATCH($B102,$B$37:$B$92,0),11))</f>
        <v>2</v>
      </c>
      <c r="L102" s="57">
        <f t="shared" ref="L102:L111" si="34">IF(ISNA(INDEX($A$37:$T$92,MATCH($B102,$B$37:$B$92,0),12)),"",INDEX($A$37:$T$92,MATCH($B102,$B$37:$B$92,0),12))</f>
        <v>2</v>
      </c>
      <c r="M102" s="57">
        <f t="shared" ref="M102:M111" si="35">IF(ISNA(INDEX($A$37:$T$92,MATCH($B102,$B$37:$B$92,0),13)),"",INDEX($A$37:$T$92,MATCH($B102,$B$37:$B$92,0),13))</f>
        <v>1</v>
      </c>
      <c r="N102" s="57">
        <f t="shared" ref="N102:N111" si="36">IF(ISNA(INDEX($A$37:$T$92,MATCH($B102,$B$37:$B$92,0),14)),"",INDEX($A$37:$T$92,MATCH($B102,$B$37:$B$92,0),14))</f>
        <v>5</v>
      </c>
      <c r="O102" s="57">
        <f t="shared" ref="O102:O111" si="37">IF(ISNA(INDEX($A$37:$T$92,MATCH($B102,$B$37:$B$92,0),15)),"",INDEX($A$37:$T$92,MATCH($B102,$B$37:$B$92,0),15))</f>
        <v>13</v>
      </c>
      <c r="P102" s="57">
        <f t="shared" ref="P102:P111" si="38">IF(ISNA(INDEX($A$37:$T$92,MATCH($B102,$B$37:$B$92,0),16)),"",INDEX($A$37:$T$92,MATCH($B102,$B$37:$B$92,0),16))</f>
        <v>18</v>
      </c>
      <c r="Q102" s="69" t="str">
        <f t="shared" ref="Q102:Q111" si="39">IF(ISNA(INDEX($A$37:$T$92,MATCH($B102,$B$37:$B$92,0),17)),"",INDEX($A$37:$T$92,MATCH($B102,$B$37:$B$92,0),17))</f>
        <v>E</v>
      </c>
      <c r="R102" s="69">
        <f t="shared" ref="R102:R111" si="40">IF(ISNA(INDEX($A$37:$T$92,MATCH($B102,$B$37:$B$92,0),18)),"",INDEX($A$37:$T$92,MATCH($B102,$B$37:$B$92,0),18))</f>
        <v>0</v>
      </c>
      <c r="S102" s="69">
        <f t="shared" ref="S102:S111" si="41">IF(ISNA(INDEX($A$37:$T$92,MATCH($B102,$B$37:$B$92,0),19)),"",INDEX($A$37:$T$92,MATCH($B102,$B$37:$B$92,0),19))</f>
        <v>0</v>
      </c>
      <c r="T102" s="56" t="s">
        <v>97</v>
      </c>
    </row>
    <row r="103" spans="1:20" s="70" customFormat="1" ht="27.75" customHeight="1" x14ac:dyDescent="0.25">
      <c r="A103" s="68" t="str">
        <f t="shared" si="31"/>
        <v>VME1600</v>
      </c>
      <c r="B103" s="228" t="s">
        <v>111</v>
      </c>
      <c r="C103" s="228"/>
      <c r="D103" s="228"/>
      <c r="E103" s="228"/>
      <c r="F103" s="228"/>
      <c r="G103" s="228"/>
      <c r="H103" s="228"/>
      <c r="I103" s="228"/>
      <c r="J103" s="57">
        <f t="shared" si="32"/>
        <v>15</v>
      </c>
      <c r="K103" s="57">
        <f t="shared" si="33"/>
        <v>2</v>
      </c>
      <c r="L103" s="57">
        <f t="shared" si="34"/>
        <v>1</v>
      </c>
      <c r="M103" s="57">
        <f t="shared" si="35"/>
        <v>2</v>
      </c>
      <c r="N103" s="57">
        <f t="shared" si="36"/>
        <v>5</v>
      </c>
      <c r="O103" s="57">
        <f t="shared" si="37"/>
        <v>22</v>
      </c>
      <c r="P103" s="57">
        <f t="shared" si="38"/>
        <v>27</v>
      </c>
      <c r="Q103" s="69" t="str">
        <f t="shared" si="39"/>
        <v>E</v>
      </c>
      <c r="R103" s="69">
        <f t="shared" si="40"/>
        <v>0</v>
      </c>
      <c r="S103" s="69">
        <f t="shared" si="41"/>
        <v>0</v>
      </c>
      <c r="T103" s="56" t="s">
        <v>97</v>
      </c>
    </row>
    <row r="104" spans="1:20" x14ac:dyDescent="0.25">
      <c r="A104" s="29" t="str">
        <f t="shared" si="31"/>
        <v>VMM2500</v>
      </c>
      <c r="B104" s="129" t="s">
        <v>114</v>
      </c>
      <c r="C104" s="129"/>
      <c r="D104" s="129"/>
      <c r="E104" s="129"/>
      <c r="F104" s="129"/>
      <c r="G104" s="129"/>
      <c r="H104" s="129"/>
      <c r="I104" s="129"/>
      <c r="J104" s="19">
        <f t="shared" si="32"/>
        <v>13</v>
      </c>
      <c r="K104" s="19">
        <f t="shared" si="33"/>
        <v>2</v>
      </c>
      <c r="L104" s="19">
        <f t="shared" si="34"/>
        <v>1</v>
      </c>
      <c r="M104" s="19">
        <f t="shared" si="35"/>
        <v>2</v>
      </c>
      <c r="N104" s="19">
        <f t="shared" si="36"/>
        <v>5</v>
      </c>
      <c r="O104" s="19">
        <f t="shared" si="37"/>
        <v>18</v>
      </c>
      <c r="P104" s="19">
        <f t="shared" si="38"/>
        <v>23</v>
      </c>
      <c r="Q104" s="27" t="str">
        <f t="shared" si="39"/>
        <v>E</v>
      </c>
      <c r="R104" s="27">
        <f t="shared" si="40"/>
        <v>0</v>
      </c>
      <c r="S104" s="27">
        <f t="shared" si="41"/>
        <v>0</v>
      </c>
      <c r="T104" s="18" t="s">
        <v>97</v>
      </c>
    </row>
    <row r="105" spans="1:20" x14ac:dyDescent="0.25">
      <c r="A105" s="29" t="str">
        <f t="shared" si="31"/>
        <v>VMM2501</v>
      </c>
      <c r="B105" s="129" t="s">
        <v>115</v>
      </c>
      <c r="C105" s="129"/>
      <c r="D105" s="129"/>
      <c r="E105" s="129"/>
      <c r="F105" s="129"/>
      <c r="G105" s="129"/>
      <c r="H105" s="129"/>
      <c r="I105" s="129"/>
      <c r="J105" s="19">
        <f t="shared" si="32"/>
        <v>8</v>
      </c>
      <c r="K105" s="19">
        <f t="shared" si="33"/>
        <v>1</v>
      </c>
      <c r="L105" s="19">
        <f t="shared" si="34"/>
        <v>1</v>
      </c>
      <c r="M105" s="19">
        <f t="shared" si="35"/>
        <v>2</v>
      </c>
      <c r="N105" s="19">
        <f t="shared" si="36"/>
        <v>4</v>
      </c>
      <c r="O105" s="19">
        <f t="shared" si="37"/>
        <v>10</v>
      </c>
      <c r="P105" s="19">
        <f t="shared" si="38"/>
        <v>14</v>
      </c>
      <c r="Q105" s="27" t="str">
        <f t="shared" si="39"/>
        <v>E</v>
      </c>
      <c r="R105" s="27">
        <f t="shared" si="40"/>
        <v>0</v>
      </c>
      <c r="S105" s="27">
        <f t="shared" si="41"/>
        <v>0</v>
      </c>
      <c r="T105" s="18" t="s">
        <v>97</v>
      </c>
    </row>
    <row r="106" spans="1:20" x14ac:dyDescent="0.25">
      <c r="A106" s="29" t="str">
        <f t="shared" si="31"/>
        <v>VMM2502</v>
      </c>
      <c r="B106" s="129" t="s">
        <v>138</v>
      </c>
      <c r="C106" s="129"/>
      <c r="D106" s="129"/>
      <c r="E106" s="129"/>
      <c r="F106" s="129"/>
      <c r="G106" s="129"/>
      <c r="H106" s="129"/>
      <c r="I106" s="129"/>
      <c r="J106" s="19">
        <f t="shared" si="32"/>
        <v>4</v>
      </c>
      <c r="K106" s="19">
        <f t="shared" si="33"/>
        <v>0</v>
      </c>
      <c r="L106" s="19">
        <f t="shared" si="34"/>
        <v>0</v>
      </c>
      <c r="M106" s="19">
        <f t="shared" si="35"/>
        <v>0</v>
      </c>
      <c r="N106" s="19">
        <f t="shared" si="36"/>
        <v>0</v>
      </c>
      <c r="O106" s="19">
        <f t="shared" si="37"/>
        <v>7</v>
      </c>
      <c r="P106" s="19">
        <f t="shared" si="38"/>
        <v>7</v>
      </c>
      <c r="Q106" s="27">
        <f t="shared" si="39"/>
        <v>0</v>
      </c>
      <c r="R106" s="27" t="str">
        <f t="shared" si="40"/>
        <v>C</v>
      </c>
      <c r="S106" s="27">
        <f t="shared" si="41"/>
        <v>0</v>
      </c>
      <c r="T106" s="18" t="s">
        <v>97</v>
      </c>
    </row>
    <row r="107" spans="1:20" ht="26.25" customHeight="1" x14ac:dyDescent="0.25">
      <c r="A107" s="29" t="str">
        <f t="shared" si="31"/>
        <v>VMM3500</v>
      </c>
      <c r="B107" s="207" t="s">
        <v>119</v>
      </c>
      <c r="C107" s="208"/>
      <c r="D107" s="208"/>
      <c r="E107" s="208"/>
      <c r="F107" s="208"/>
      <c r="G107" s="208"/>
      <c r="H107" s="208"/>
      <c r="I107" s="209"/>
      <c r="J107" s="19">
        <f t="shared" si="32"/>
        <v>15</v>
      </c>
      <c r="K107" s="19">
        <f t="shared" si="33"/>
        <v>2</v>
      </c>
      <c r="L107" s="19">
        <f t="shared" si="34"/>
        <v>3</v>
      </c>
      <c r="M107" s="19">
        <f t="shared" si="35"/>
        <v>2</v>
      </c>
      <c r="N107" s="19">
        <f t="shared" si="36"/>
        <v>7</v>
      </c>
      <c r="O107" s="19">
        <f t="shared" si="37"/>
        <v>20</v>
      </c>
      <c r="P107" s="19">
        <f t="shared" si="38"/>
        <v>27</v>
      </c>
      <c r="Q107" s="27" t="str">
        <f t="shared" si="39"/>
        <v>E</v>
      </c>
      <c r="R107" s="27">
        <f t="shared" si="40"/>
        <v>0</v>
      </c>
      <c r="S107" s="27">
        <f t="shared" si="41"/>
        <v>0</v>
      </c>
      <c r="T107" s="18" t="s">
        <v>97</v>
      </c>
    </row>
    <row r="108" spans="1:20" x14ac:dyDescent="0.25">
      <c r="A108" s="29" t="str">
        <f t="shared" si="31"/>
        <v>VMM3501</v>
      </c>
      <c r="B108" s="129" t="s">
        <v>120</v>
      </c>
      <c r="C108" s="129"/>
      <c r="D108" s="129"/>
      <c r="E108" s="129"/>
      <c r="F108" s="129"/>
      <c r="G108" s="129"/>
      <c r="H108" s="129"/>
      <c r="I108" s="129"/>
      <c r="J108" s="19">
        <f t="shared" si="32"/>
        <v>10</v>
      </c>
      <c r="K108" s="19">
        <f t="shared" si="33"/>
        <v>2</v>
      </c>
      <c r="L108" s="19">
        <f t="shared" si="34"/>
        <v>1</v>
      </c>
      <c r="M108" s="19">
        <f t="shared" si="35"/>
        <v>2</v>
      </c>
      <c r="N108" s="19">
        <f t="shared" si="36"/>
        <v>5</v>
      </c>
      <c r="O108" s="19">
        <f t="shared" si="37"/>
        <v>13</v>
      </c>
      <c r="P108" s="19">
        <f t="shared" si="38"/>
        <v>18</v>
      </c>
      <c r="Q108" s="27" t="str">
        <f t="shared" si="39"/>
        <v>E</v>
      </c>
      <c r="R108" s="27">
        <f t="shared" si="40"/>
        <v>0</v>
      </c>
      <c r="S108" s="27">
        <f t="shared" si="41"/>
        <v>0</v>
      </c>
      <c r="T108" s="18" t="s">
        <v>97</v>
      </c>
    </row>
    <row r="109" spans="1:20" x14ac:dyDescent="0.25">
      <c r="A109" s="29" t="str">
        <f t="shared" si="31"/>
        <v>VMM4500</v>
      </c>
      <c r="B109" s="129" t="s">
        <v>161</v>
      </c>
      <c r="C109" s="129"/>
      <c r="D109" s="129"/>
      <c r="E109" s="129"/>
      <c r="F109" s="129"/>
      <c r="G109" s="129"/>
      <c r="H109" s="129"/>
      <c r="I109" s="129"/>
      <c r="J109" s="19">
        <f t="shared" si="32"/>
        <v>13</v>
      </c>
      <c r="K109" s="19">
        <f t="shared" si="33"/>
        <v>2</v>
      </c>
      <c r="L109" s="19">
        <f t="shared" si="34"/>
        <v>2</v>
      </c>
      <c r="M109" s="19">
        <f t="shared" si="35"/>
        <v>2</v>
      </c>
      <c r="N109" s="19">
        <f t="shared" si="36"/>
        <v>6</v>
      </c>
      <c r="O109" s="19">
        <f t="shared" si="37"/>
        <v>17</v>
      </c>
      <c r="P109" s="19">
        <f t="shared" si="38"/>
        <v>23</v>
      </c>
      <c r="Q109" s="27" t="str">
        <f t="shared" si="39"/>
        <v>E</v>
      </c>
      <c r="R109" s="27">
        <f t="shared" si="40"/>
        <v>0</v>
      </c>
      <c r="S109" s="27">
        <f t="shared" si="41"/>
        <v>0</v>
      </c>
      <c r="T109" s="31" t="s">
        <v>97</v>
      </c>
    </row>
    <row r="110" spans="1:20" ht="25.5" customHeight="1" x14ac:dyDescent="0.25">
      <c r="A110" s="29" t="str">
        <f t="shared" si="31"/>
        <v>VMM4501</v>
      </c>
      <c r="B110" s="207" t="s">
        <v>123</v>
      </c>
      <c r="C110" s="208"/>
      <c r="D110" s="208"/>
      <c r="E110" s="208"/>
      <c r="F110" s="208"/>
      <c r="G110" s="208"/>
      <c r="H110" s="208"/>
      <c r="I110" s="209"/>
      <c r="J110" s="19">
        <f t="shared" si="32"/>
        <v>8</v>
      </c>
      <c r="K110" s="19">
        <f t="shared" si="33"/>
        <v>2</v>
      </c>
      <c r="L110" s="19">
        <f t="shared" si="34"/>
        <v>1</v>
      </c>
      <c r="M110" s="19">
        <f t="shared" si="35"/>
        <v>2</v>
      </c>
      <c r="N110" s="19">
        <f t="shared" si="36"/>
        <v>5</v>
      </c>
      <c r="O110" s="19">
        <f t="shared" si="37"/>
        <v>9</v>
      </c>
      <c r="P110" s="19">
        <f t="shared" si="38"/>
        <v>14</v>
      </c>
      <c r="Q110" s="27" t="str">
        <f t="shared" si="39"/>
        <v>E</v>
      </c>
      <c r="R110" s="27">
        <f t="shared" si="40"/>
        <v>0</v>
      </c>
      <c r="S110" s="27">
        <f t="shared" si="41"/>
        <v>0</v>
      </c>
      <c r="T110" s="31" t="s">
        <v>97</v>
      </c>
    </row>
    <row r="111" spans="1:20" x14ac:dyDescent="0.25">
      <c r="A111" s="29" t="str">
        <f t="shared" si="31"/>
        <v>VMM4502</v>
      </c>
      <c r="B111" s="129" t="s">
        <v>139</v>
      </c>
      <c r="C111" s="129"/>
      <c r="D111" s="129"/>
      <c r="E111" s="129"/>
      <c r="F111" s="129"/>
      <c r="G111" s="129"/>
      <c r="H111" s="129"/>
      <c r="I111" s="129"/>
      <c r="J111" s="19">
        <f t="shared" si="32"/>
        <v>4</v>
      </c>
      <c r="K111" s="19">
        <f t="shared" si="33"/>
        <v>0</v>
      </c>
      <c r="L111" s="19">
        <f t="shared" si="34"/>
        <v>0</v>
      </c>
      <c r="M111" s="19">
        <f t="shared" si="35"/>
        <v>0</v>
      </c>
      <c r="N111" s="19">
        <f t="shared" si="36"/>
        <v>0</v>
      </c>
      <c r="O111" s="19">
        <f t="shared" si="37"/>
        <v>7</v>
      </c>
      <c r="P111" s="19">
        <f t="shared" si="38"/>
        <v>7</v>
      </c>
      <c r="Q111" s="27">
        <f t="shared" si="39"/>
        <v>0</v>
      </c>
      <c r="R111" s="27" t="str">
        <f t="shared" si="40"/>
        <v>C</v>
      </c>
      <c r="S111" s="27">
        <f t="shared" si="41"/>
        <v>0</v>
      </c>
      <c r="T111" s="31" t="s">
        <v>97</v>
      </c>
    </row>
    <row r="112" spans="1:20" ht="27.75" customHeight="1" x14ac:dyDescent="0.25">
      <c r="A112" s="130" t="s">
        <v>83</v>
      </c>
      <c r="B112" s="131"/>
      <c r="C112" s="131"/>
      <c r="D112" s="131"/>
      <c r="E112" s="131"/>
      <c r="F112" s="131"/>
      <c r="G112" s="131"/>
      <c r="H112" s="131"/>
      <c r="I112" s="132"/>
      <c r="J112" s="36">
        <f t="shared" ref="J112:P112" si="42">SUM(J102:J111)</f>
        <v>100</v>
      </c>
      <c r="K112" s="36">
        <f t="shared" si="42"/>
        <v>15</v>
      </c>
      <c r="L112" s="36">
        <f t="shared" si="42"/>
        <v>12</v>
      </c>
      <c r="M112" s="36">
        <f t="shared" si="42"/>
        <v>15</v>
      </c>
      <c r="N112" s="36">
        <f t="shared" si="42"/>
        <v>42</v>
      </c>
      <c r="O112" s="36">
        <f t="shared" si="42"/>
        <v>136</v>
      </c>
      <c r="P112" s="36">
        <f t="shared" si="42"/>
        <v>178</v>
      </c>
      <c r="Q112" s="37">
        <f>COUNTIF(Q102:Q111,"E")</f>
        <v>8</v>
      </c>
      <c r="R112" s="37">
        <f>COUNTIF(R102:R111,"C")</f>
        <v>2</v>
      </c>
      <c r="S112" s="37">
        <f>COUNTIF(S102:S111,"VP")</f>
        <v>0</v>
      </c>
      <c r="T112" s="38"/>
    </row>
    <row r="113" spans="1:20" ht="17.25" customHeight="1" x14ac:dyDescent="0.25">
      <c r="A113" s="164" t="s">
        <v>48</v>
      </c>
      <c r="B113" s="165"/>
      <c r="C113" s="165"/>
      <c r="D113" s="165"/>
      <c r="E113" s="165"/>
      <c r="F113" s="165"/>
      <c r="G113" s="165"/>
      <c r="H113" s="165"/>
      <c r="I113" s="165"/>
      <c r="J113" s="166"/>
      <c r="K113" s="36">
        <f>K112*14</f>
        <v>210</v>
      </c>
      <c r="L113" s="36">
        <f>L112*14</f>
        <v>168</v>
      </c>
      <c r="M113" s="36">
        <f t="shared" ref="M113:P113" si="43">M112*14</f>
        <v>210</v>
      </c>
      <c r="N113" s="36">
        <f t="shared" si="43"/>
        <v>588</v>
      </c>
      <c r="O113" s="36">
        <f t="shared" si="43"/>
        <v>1904</v>
      </c>
      <c r="P113" s="36">
        <f t="shared" si="43"/>
        <v>2492</v>
      </c>
      <c r="Q113" s="170"/>
      <c r="R113" s="171"/>
      <c r="S113" s="171"/>
      <c r="T113" s="172"/>
    </row>
    <row r="114" spans="1:20" x14ac:dyDescent="0.25">
      <c r="A114" s="167"/>
      <c r="B114" s="168"/>
      <c r="C114" s="168"/>
      <c r="D114" s="168"/>
      <c r="E114" s="168"/>
      <c r="F114" s="168"/>
      <c r="G114" s="168"/>
      <c r="H114" s="168"/>
      <c r="I114" s="168"/>
      <c r="J114" s="169"/>
      <c r="K114" s="158">
        <f>SUM(K113:M113)</f>
        <v>588</v>
      </c>
      <c r="L114" s="159"/>
      <c r="M114" s="160"/>
      <c r="N114" s="161">
        <f>SUM(N113:O113)</f>
        <v>2492</v>
      </c>
      <c r="O114" s="162"/>
      <c r="P114" s="163"/>
      <c r="Q114" s="173"/>
      <c r="R114" s="174"/>
      <c r="S114" s="174"/>
      <c r="T114" s="175"/>
    </row>
    <row r="115" spans="1:20" ht="8.25" customHeight="1" x14ac:dyDescent="0.25"/>
    <row r="116" spans="1:20" x14ac:dyDescent="0.25">
      <c r="B116" s="8"/>
      <c r="C116" s="8"/>
      <c r="D116" s="8"/>
      <c r="E116" s="8"/>
      <c r="F116" s="8"/>
      <c r="G116" s="8"/>
      <c r="H116" s="17"/>
      <c r="I116" s="17"/>
      <c r="J116" s="17"/>
      <c r="M116" s="8"/>
      <c r="N116" s="8"/>
      <c r="O116" s="8"/>
      <c r="P116" s="8"/>
      <c r="Q116" s="8"/>
      <c r="R116" s="8"/>
      <c r="S116" s="8"/>
    </row>
    <row r="117" spans="1:20" s="72" customFormat="1" x14ac:dyDescent="0.25">
      <c r="B117" s="73"/>
      <c r="C117" s="73"/>
      <c r="D117" s="73"/>
      <c r="E117" s="73"/>
      <c r="F117" s="73"/>
      <c r="G117" s="73"/>
      <c r="H117" s="17"/>
      <c r="I117" s="17"/>
      <c r="J117" s="17"/>
      <c r="M117" s="73"/>
      <c r="N117" s="73"/>
      <c r="O117" s="73"/>
      <c r="P117" s="73"/>
      <c r="Q117" s="73"/>
      <c r="R117" s="73"/>
      <c r="S117" s="73"/>
    </row>
    <row r="118" spans="1:20" s="72" customFormat="1" x14ac:dyDescent="0.25">
      <c r="B118" s="73"/>
      <c r="C118" s="73"/>
      <c r="D118" s="73"/>
      <c r="E118" s="73"/>
      <c r="F118" s="73"/>
      <c r="G118" s="73"/>
      <c r="H118" s="17"/>
      <c r="I118" s="17"/>
      <c r="J118" s="17"/>
      <c r="M118" s="73"/>
      <c r="N118" s="73"/>
      <c r="O118" s="73"/>
      <c r="P118" s="73"/>
      <c r="Q118" s="73"/>
      <c r="R118" s="73"/>
      <c r="S118" s="73"/>
    </row>
    <row r="120" spans="1:20" ht="41.25" customHeight="1" x14ac:dyDescent="0.25">
      <c r="A120" s="133" t="s">
        <v>100</v>
      </c>
      <c r="B120" s="184"/>
      <c r="C120" s="184"/>
      <c r="D120" s="184"/>
      <c r="E120" s="184"/>
      <c r="F120" s="184"/>
      <c r="G120" s="184"/>
      <c r="H120" s="184"/>
      <c r="I120" s="184"/>
      <c r="J120" s="184"/>
      <c r="K120" s="184"/>
      <c r="L120" s="184"/>
      <c r="M120" s="184"/>
      <c r="N120" s="184"/>
      <c r="O120" s="184"/>
      <c r="P120" s="184"/>
      <c r="Q120" s="184"/>
      <c r="R120" s="184"/>
      <c r="S120" s="184"/>
      <c r="T120" s="184"/>
    </row>
    <row r="121" spans="1:20" ht="27" customHeight="1" x14ac:dyDescent="0.25">
      <c r="A121" s="181" t="s">
        <v>27</v>
      </c>
      <c r="B121" s="183" t="s">
        <v>26</v>
      </c>
      <c r="C121" s="183"/>
      <c r="D121" s="183"/>
      <c r="E121" s="183"/>
      <c r="F121" s="183"/>
      <c r="G121" s="183"/>
      <c r="H121" s="183"/>
      <c r="I121" s="183"/>
      <c r="J121" s="133" t="s">
        <v>40</v>
      </c>
      <c r="K121" s="133" t="s">
        <v>24</v>
      </c>
      <c r="L121" s="133"/>
      <c r="M121" s="133"/>
      <c r="N121" s="133" t="s">
        <v>41</v>
      </c>
      <c r="O121" s="133"/>
      <c r="P121" s="133"/>
      <c r="Q121" s="133" t="s">
        <v>23</v>
      </c>
      <c r="R121" s="133"/>
      <c r="S121" s="133"/>
      <c r="T121" s="133" t="s">
        <v>22</v>
      </c>
    </row>
    <row r="122" spans="1:20" ht="18" customHeight="1" x14ac:dyDescent="0.25">
      <c r="A122" s="182"/>
      <c r="B122" s="183"/>
      <c r="C122" s="183"/>
      <c r="D122" s="183"/>
      <c r="E122" s="183"/>
      <c r="F122" s="183"/>
      <c r="G122" s="183"/>
      <c r="H122" s="183"/>
      <c r="I122" s="183"/>
      <c r="J122" s="133"/>
      <c r="K122" s="28" t="s">
        <v>28</v>
      </c>
      <c r="L122" s="28" t="s">
        <v>29</v>
      </c>
      <c r="M122" s="28" t="s">
        <v>30</v>
      </c>
      <c r="N122" s="28" t="s">
        <v>34</v>
      </c>
      <c r="O122" s="28" t="s">
        <v>7</v>
      </c>
      <c r="P122" s="28" t="s">
        <v>31</v>
      </c>
      <c r="Q122" s="28" t="s">
        <v>32</v>
      </c>
      <c r="R122" s="28" t="s">
        <v>28</v>
      </c>
      <c r="S122" s="28" t="s">
        <v>33</v>
      </c>
      <c r="T122" s="133"/>
    </row>
    <row r="123" spans="1:20" x14ac:dyDescent="0.25">
      <c r="A123" s="29" t="str">
        <f>IF(ISNA(INDEX($A$37:$T$92,MATCH($B123,$B$37:$B$92,0),1)),"",INDEX($A$37:$T$92,MATCH($B123,$B$37:$B$92,0),1))</f>
        <v>VMX1485</v>
      </c>
      <c r="B123" s="129" t="s">
        <v>113</v>
      </c>
      <c r="C123" s="129"/>
      <c r="D123" s="129"/>
      <c r="E123" s="129"/>
      <c r="F123" s="129"/>
      <c r="G123" s="129"/>
      <c r="H123" s="129"/>
      <c r="I123" s="129"/>
      <c r="J123" s="19">
        <f>IF(ISNA(INDEX($A$37:$T$92,MATCH($B123,$B$37:$B$92,0),10)),"",INDEX($A$37:$T$92,MATCH($B123,$B$37:$B$92,0),10))</f>
        <v>5</v>
      </c>
      <c r="K123" s="19">
        <f>IF(ISNA(INDEX($A$37:$T$92,MATCH($B123,$B$37:$B$92,0),11)),"",INDEX($A$37:$T$92,MATCH($B123,$B$37:$B$92,0),11))</f>
        <v>0</v>
      </c>
      <c r="L123" s="19">
        <f>IF(ISNA(INDEX($A$37:$T$92,MATCH($B123,$B$37:$B$92,0),12)),"",INDEX($A$37:$T$92,MATCH($B123,$B$37:$B$92,0),12))</f>
        <v>1</v>
      </c>
      <c r="M123" s="19">
        <f>IF(ISNA(INDEX($A$37:$T$92,MATCH($B123,$B$37:$B$92,0),13)),"",INDEX($A$37:$T$92,MATCH($B123,$B$37:$B$92,0),13))</f>
        <v>1</v>
      </c>
      <c r="N123" s="19">
        <f>IF(ISNA(INDEX($A$37:$T$92,MATCH($B123,$B$37:$B$92,0),14)),"",INDEX($A$37:$T$92,MATCH($B123,$B$37:$B$92,0),14))</f>
        <v>2</v>
      </c>
      <c r="O123" s="19">
        <f>IF(ISNA(INDEX($A$37:$T$92,MATCH($B123,$B$37:$B$92,0),15)),"",INDEX($A$37:$T$92,MATCH($B123,$B$37:$B$92,0),15))</f>
        <v>7</v>
      </c>
      <c r="P123" s="19">
        <f>IF(ISNA(INDEX($A$37:$T$92,MATCH($B123,$B$37:$B$92,0),16)),"",INDEX($A$37:$T$92,MATCH($B123,$B$37:$B$92,0),16))</f>
        <v>9</v>
      </c>
      <c r="Q123" s="27">
        <f>IF(ISNA(INDEX($A$37:$T$92,MATCH($B123,$B$37:$B$92,0),17)),"",INDEX($A$37:$T$92,MATCH($B123,$B$37:$B$92,0),17))</f>
        <v>0</v>
      </c>
      <c r="R123" s="27">
        <f>IF(ISNA(INDEX($A$37:$T$92,MATCH($B123,$B$37:$B$92,0),18)),"",INDEX($A$37:$T$92,MATCH($B123,$B$37:$B$92,0),18))</f>
        <v>0</v>
      </c>
      <c r="S123" s="27" t="str">
        <f>IF(ISNA(INDEX($A$37:$T$92,MATCH($B123,$B$37:$B$92,0),19)),"",INDEX($A$37:$T$92,MATCH($B123,$B$37:$B$92,0),19))</f>
        <v>VP</v>
      </c>
      <c r="T123" s="18" t="s">
        <v>98</v>
      </c>
    </row>
    <row r="124" spans="1:20" x14ac:dyDescent="0.25">
      <c r="A124" s="29" t="str">
        <f>IF(ISNA(INDEX($A$37:$T$92,MATCH($B124,$B$37:$B$92,0),1)),"",INDEX($A$37:$T$92,MATCH($B124,$B$37:$B$92,0),1))</f>
        <v>VMX2485</v>
      </c>
      <c r="B124" s="129" t="s">
        <v>117</v>
      </c>
      <c r="C124" s="129"/>
      <c r="D124" s="129"/>
      <c r="E124" s="129"/>
      <c r="F124" s="129"/>
      <c r="G124" s="129"/>
      <c r="H124" s="129"/>
      <c r="I124" s="129"/>
      <c r="J124" s="19">
        <f>IF(ISNA(INDEX($A$37:$T$92,MATCH($B124,$B$37:$B$92,0),10)),"",INDEX($A$37:$T$92,MATCH($B124,$B$37:$B$92,0),10))</f>
        <v>5</v>
      </c>
      <c r="K124" s="19">
        <f>IF(ISNA(INDEX($A$37:$T$92,MATCH($B124,$B$37:$B$92,0),11)),"",INDEX($A$37:$T$92,MATCH($B124,$B$37:$B$92,0),11))</f>
        <v>1</v>
      </c>
      <c r="L124" s="19">
        <f>IF(ISNA(INDEX($A$37:$T$92,MATCH($B124,$B$37:$B$92,0),12)),"",INDEX($A$37:$T$92,MATCH($B124,$B$37:$B$92,0),12))</f>
        <v>0</v>
      </c>
      <c r="M124" s="19">
        <f>IF(ISNA(INDEX($A$37:$T$92,MATCH($B124,$B$37:$B$92,0),13)),"",INDEX($A$37:$T$92,MATCH($B124,$B$37:$B$92,0),13))</f>
        <v>2</v>
      </c>
      <c r="N124" s="19">
        <f>IF(ISNA(INDEX($A$37:$T$92,MATCH($B124,$B$37:$B$92,0),14)),"",INDEX($A$37:$T$92,MATCH($B124,$B$37:$B$92,0),14))</f>
        <v>3</v>
      </c>
      <c r="O124" s="19">
        <f>IF(ISNA(INDEX($A$37:$T$92,MATCH($B124,$B$37:$B$92,0),15)),"",INDEX($A$37:$T$92,MATCH($B124,$B$37:$B$92,0),15))</f>
        <v>6</v>
      </c>
      <c r="P124" s="19">
        <f>IF(ISNA(INDEX($A$37:$T$92,MATCH($B124,$B$37:$B$92,0),16)),"",INDEX($A$37:$T$92,MATCH($B124,$B$37:$B$92,0),16))</f>
        <v>9</v>
      </c>
      <c r="Q124" s="27">
        <f>IF(ISNA(INDEX($A$37:$T$92,MATCH($B124,$B$37:$B$92,0),17)),"",INDEX($A$37:$T$92,MATCH($B124,$B$37:$B$92,0),17))</f>
        <v>0</v>
      </c>
      <c r="R124" s="27">
        <f>IF(ISNA(INDEX($A$37:$T$92,MATCH($B124,$B$37:$B$92,0),18)),"",INDEX($A$37:$T$92,MATCH($B124,$B$37:$B$92,0),18))</f>
        <v>0</v>
      </c>
      <c r="S124" s="27" t="str">
        <f>IF(ISNA(INDEX($A$37:$T$92,MATCH($B124,$B$37:$B$92,0),19)),"",INDEX($A$37:$T$92,MATCH($B124,$B$37:$B$92,0),19))</f>
        <v>VP</v>
      </c>
      <c r="T124" s="18" t="s">
        <v>98</v>
      </c>
    </row>
    <row r="125" spans="1:20" x14ac:dyDescent="0.25">
      <c r="A125" s="29" t="str">
        <f>IF(ISNA(INDEX($A$37:$T$92,MATCH($B125,$B$37:$B$92,0),1)),"",INDEX($A$37:$T$92,MATCH($B125,$B$37:$B$92,0),1))</f>
        <v>VMX3485</v>
      </c>
      <c r="B125" s="129" t="s">
        <v>122</v>
      </c>
      <c r="C125" s="129"/>
      <c r="D125" s="129"/>
      <c r="E125" s="129"/>
      <c r="F125" s="129"/>
      <c r="G125" s="129"/>
      <c r="H125" s="129"/>
      <c r="I125" s="129"/>
      <c r="J125" s="19">
        <f>IF(ISNA(INDEX($A$37:$T$92,MATCH($B125,$B$37:$B$92,0),10)),"",INDEX($A$37:$T$92,MATCH($B125,$B$37:$B$92,0),10))</f>
        <v>5</v>
      </c>
      <c r="K125" s="19">
        <f>IF(ISNA(INDEX($A$37:$T$92,MATCH($B125,$B$37:$B$92,0),11)),"",INDEX($A$37:$T$92,MATCH($B125,$B$37:$B$92,0),11))</f>
        <v>1</v>
      </c>
      <c r="L125" s="19">
        <f>IF(ISNA(INDEX($A$37:$T$92,MATCH($B125,$B$37:$B$92,0),12)),"",INDEX($A$37:$T$92,MATCH($B125,$B$37:$B$92,0),12))</f>
        <v>0</v>
      </c>
      <c r="M125" s="19">
        <f>IF(ISNA(INDEX($A$37:$T$92,MATCH($B125,$B$37:$B$92,0),13)),"",INDEX($A$37:$T$92,MATCH($B125,$B$37:$B$92,0),13))</f>
        <v>1</v>
      </c>
      <c r="N125" s="19">
        <f>IF(ISNA(INDEX($A$37:$T$92,MATCH($B125,$B$37:$B$92,0),14)),"",INDEX($A$37:$T$92,MATCH($B125,$B$37:$B$92,0),14))</f>
        <v>2</v>
      </c>
      <c r="O125" s="19">
        <f>IF(ISNA(INDEX($A$37:$T$92,MATCH($B125,$B$37:$B$92,0),15)),"",INDEX($A$37:$T$92,MATCH($B125,$B$37:$B$92,0),15))</f>
        <v>7</v>
      </c>
      <c r="P125" s="19">
        <f>IF(ISNA(INDEX($A$37:$T$92,MATCH($B125,$B$37:$B$92,0),16)),"",INDEX($A$37:$T$92,MATCH($B125,$B$37:$B$92,0),16))</f>
        <v>9</v>
      </c>
      <c r="Q125" s="27">
        <f>IF(ISNA(INDEX($A$37:$T$92,MATCH($B125,$B$37:$B$92,0),17)),"",INDEX($A$37:$T$92,MATCH($B125,$B$37:$B$92,0),17))</f>
        <v>0</v>
      </c>
      <c r="R125" s="27">
        <f>IF(ISNA(INDEX($A$37:$T$92,MATCH($B125,$B$37:$B$92,0),18)),"",INDEX($A$37:$T$92,MATCH($B125,$B$37:$B$92,0),18))</f>
        <v>0</v>
      </c>
      <c r="S125" s="27" t="str">
        <f>IF(ISNA(INDEX($A$37:$T$92,MATCH($B125,$B$37:$B$92,0),19)),"",INDEX($A$37:$T$92,MATCH($B125,$B$37:$B$92,0),19))</f>
        <v>VP</v>
      </c>
      <c r="T125" s="18" t="s">
        <v>98</v>
      </c>
    </row>
    <row r="126" spans="1:20" x14ac:dyDescent="0.25">
      <c r="A126" s="29" t="str">
        <f>IF(ISNA(INDEX($A$37:$T$92,MATCH($B126,$B$37:$B$92,0),1)),"",INDEX($A$37:$T$92,MATCH($B126,$B$37:$B$92,0),1))</f>
        <v>VMX4485</v>
      </c>
      <c r="B126" s="129" t="s">
        <v>125</v>
      </c>
      <c r="C126" s="129"/>
      <c r="D126" s="129"/>
      <c r="E126" s="129"/>
      <c r="F126" s="129"/>
      <c r="G126" s="129"/>
      <c r="H126" s="129"/>
      <c r="I126" s="129"/>
      <c r="J126" s="19">
        <f>IF(ISNA(INDEX($A$37:$T$92,MATCH($B126,$B$37:$B$92,0),10)),"",INDEX($A$37:$T$92,MATCH($B126,$B$37:$B$92,0),10))</f>
        <v>5</v>
      </c>
      <c r="K126" s="19">
        <f>IF(ISNA(INDEX($A$37:$T$92,MATCH($B126,$B$37:$B$92,0),11)),"",INDEX($A$37:$T$92,MATCH($B126,$B$37:$B$92,0),11))</f>
        <v>1</v>
      </c>
      <c r="L126" s="19">
        <f>IF(ISNA(INDEX($A$37:$T$92,MATCH($B126,$B$37:$B$92,0),12)),"",INDEX($A$37:$T$92,MATCH($B126,$B$37:$B$92,0),12))</f>
        <v>0</v>
      </c>
      <c r="M126" s="19">
        <f>IF(ISNA(INDEX($A$37:$T$92,MATCH($B126,$B$37:$B$92,0),13)),"",INDEX($A$37:$T$92,MATCH($B126,$B$37:$B$92,0),13))</f>
        <v>2</v>
      </c>
      <c r="N126" s="19">
        <f>IF(ISNA(INDEX($A$37:$T$92,MATCH($B126,$B$37:$B$92,0),14)),"",INDEX($A$37:$T$92,MATCH($B126,$B$37:$B$92,0),14))</f>
        <v>3</v>
      </c>
      <c r="O126" s="19">
        <f>IF(ISNA(INDEX($A$37:$T$92,MATCH($B126,$B$37:$B$92,0),15)),"",INDEX($A$37:$T$92,MATCH($B126,$B$37:$B$92,0),15))</f>
        <v>6</v>
      </c>
      <c r="P126" s="19">
        <f>IF(ISNA(INDEX($A$37:$T$92,MATCH($B126,$B$37:$B$92,0),16)),"",INDEX($A$37:$T$92,MATCH($B126,$B$37:$B$92,0),16))</f>
        <v>9</v>
      </c>
      <c r="Q126" s="27">
        <f>IF(ISNA(INDEX($A$37:$T$92,MATCH($B126,$B$37:$B$92,0),17)),"",INDEX($A$37:$T$92,MATCH($B126,$B$37:$B$92,0),17))</f>
        <v>0</v>
      </c>
      <c r="R126" s="27">
        <f>IF(ISNA(INDEX($A$37:$T$92,MATCH($B126,$B$37:$B$92,0),18)),"",INDEX($A$37:$T$92,MATCH($B126,$B$37:$B$92,0),18))</f>
        <v>0</v>
      </c>
      <c r="S126" s="27" t="str">
        <f>IF(ISNA(INDEX($A$37:$T$92,MATCH($B126,$B$37:$B$92,0),19)),"",INDEX($A$37:$T$92,MATCH($B126,$B$37:$B$92,0),19))</f>
        <v>VP</v>
      </c>
      <c r="T126" s="18" t="s">
        <v>98</v>
      </c>
    </row>
    <row r="127" spans="1:20" ht="28.5" customHeight="1" x14ac:dyDescent="0.25">
      <c r="A127" s="130" t="s">
        <v>83</v>
      </c>
      <c r="B127" s="131"/>
      <c r="C127" s="131"/>
      <c r="D127" s="131"/>
      <c r="E127" s="131"/>
      <c r="F127" s="131"/>
      <c r="G127" s="131"/>
      <c r="H127" s="131"/>
      <c r="I127" s="132"/>
      <c r="J127" s="36">
        <f t="shared" ref="J127:P127" si="44">SUM(J123:J126)</f>
        <v>20</v>
      </c>
      <c r="K127" s="36">
        <f t="shared" si="44"/>
        <v>3</v>
      </c>
      <c r="L127" s="36">
        <f t="shared" si="44"/>
        <v>1</v>
      </c>
      <c r="M127" s="36">
        <f t="shared" si="44"/>
        <v>6</v>
      </c>
      <c r="N127" s="36">
        <f t="shared" si="44"/>
        <v>10</v>
      </c>
      <c r="O127" s="36">
        <f t="shared" si="44"/>
        <v>26</v>
      </c>
      <c r="P127" s="36">
        <f t="shared" si="44"/>
        <v>36</v>
      </c>
      <c r="Q127" s="37">
        <f>COUNTIF(Q123:Q126,"E")</f>
        <v>0</v>
      </c>
      <c r="R127" s="37">
        <f>COUNTIF(R123:R126,"C")</f>
        <v>0</v>
      </c>
      <c r="S127" s="37">
        <f>COUNTIF(S123:S126,"VP")</f>
        <v>4</v>
      </c>
      <c r="T127" s="38"/>
    </row>
    <row r="128" spans="1:20" ht="12.75" customHeight="1" x14ac:dyDescent="0.25">
      <c r="A128" s="164" t="s">
        <v>48</v>
      </c>
      <c r="B128" s="165"/>
      <c r="C128" s="165"/>
      <c r="D128" s="165"/>
      <c r="E128" s="165"/>
      <c r="F128" s="165"/>
      <c r="G128" s="165"/>
      <c r="H128" s="165"/>
      <c r="I128" s="165"/>
      <c r="J128" s="166"/>
      <c r="K128" s="36">
        <f>K127*14</f>
        <v>42</v>
      </c>
      <c r="L128" s="36">
        <f>L127*14</f>
        <v>14</v>
      </c>
      <c r="M128" s="36">
        <f t="shared" ref="M128:P128" si="45">M127*14</f>
        <v>84</v>
      </c>
      <c r="N128" s="36">
        <f t="shared" si="45"/>
        <v>140</v>
      </c>
      <c r="O128" s="36">
        <f t="shared" si="45"/>
        <v>364</v>
      </c>
      <c r="P128" s="36">
        <f t="shared" si="45"/>
        <v>504</v>
      </c>
      <c r="Q128" s="170"/>
      <c r="R128" s="171"/>
      <c r="S128" s="171"/>
      <c r="T128" s="172"/>
    </row>
    <row r="129" spans="1:34" x14ac:dyDescent="0.25">
      <c r="A129" s="167"/>
      <c r="B129" s="168"/>
      <c r="C129" s="168"/>
      <c r="D129" s="168"/>
      <c r="E129" s="168"/>
      <c r="F129" s="168"/>
      <c r="G129" s="168"/>
      <c r="H129" s="168"/>
      <c r="I129" s="168"/>
      <c r="J129" s="169"/>
      <c r="K129" s="158">
        <f>SUM(K128:M128)</f>
        <v>140</v>
      </c>
      <c r="L129" s="159"/>
      <c r="M129" s="160"/>
      <c r="N129" s="161">
        <f>SUM(N128:O128)</f>
        <v>504</v>
      </c>
      <c r="O129" s="162"/>
      <c r="P129" s="163"/>
      <c r="Q129" s="173"/>
      <c r="R129" s="174"/>
      <c r="S129" s="174"/>
      <c r="T129" s="175"/>
    </row>
    <row r="131" spans="1:34" x14ac:dyDescent="0.25">
      <c r="B131" s="2"/>
      <c r="C131" s="2"/>
      <c r="D131" s="2"/>
      <c r="E131" s="2"/>
      <c r="F131" s="2"/>
      <c r="G131" s="2"/>
      <c r="M131" s="8"/>
      <c r="N131" s="8"/>
      <c r="O131" s="8"/>
      <c r="P131" s="8"/>
      <c r="Q131" s="8"/>
      <c r="R131" s="8"/>
      <c r="S131" s="8"/>
    </row>
    <row r="132" spans="1:34" x14ac:dyDescent="0.25">
      <c r="B132" s="8"/>
      <c r="C132" s="8"/>
      <c r="D132" s="8"/>
      <c r="E132" s="8"/>
      <c r="F132" s="8"/>
      <c r="G132" s="8"/>
      <c r="H132" s="17"/>
      <c r="I132" s="17"/>
      <c r="J132" s="17"/>
      <c r="M132" s="8"/>
      <c r="N132" s="8"/>
      <c r="O132" s="8"/>
      <c r="P132" s="8"/>
      <c r="Q132" s="8"/>
      <c r="R132" s="8"/>
      <c r="S132" s="8"/>
    </row>
    <row r="134" spans="1:34" x14ac:dyDescent="0.25">
      <c r="A134" s="176" t="s">
        <v>58</v>
      </c>
      <c r="B134" s="176"/>
    </row>
    <row r="135" spans="1:34" x14ac:dyDescent="0.25">
      <c r="A135" s="177" t="s">
        <v>27</v>
      </c>
      <c r="B135" s="154" t="s">
        <v>50</v>
      </c>
      <c r="C135" s="179"/>
      <c r="D135" s="179"/>
      <c r="E135" s="179"/>
      <c r="F135" s="179"/>
      <c r="G135" s="155"/>
      <c r="H135" s="154" t="s">
        <v>53</v>
      </c>
      <c r="I135" s="155"/>
      <c r="J135" s="134" t="s">
        <v>54</v>
      </c>
      <c r="K135" s="135"/>
      <c r="L135" s="135"/>
      <c r="M135" s="135"/>
      <c r="N135" s="135"/>
      <c r="O135" s="136"/>
      <c r="P135" s="154" t="s">
        <v>47</v>
      </c>
      <c r="Q135" s="155"/>
      <c r="R135" s="134" t="s">
        <v>55</v>
      </c>
      <c r="S135" s="135"/>
      <c r="T135" s="136"/>
    </row>
    <row r="136" spans="1:34" x14ac:dyDescent="0.25">
      <c r="A136" s="178"/>
      <c r="B136" s="156"/>
      <c r="C136" s="180"/>
      <c r="D136" s="180"/>
      <c r="E136" s="180"/>
      <c r="F136" s="180"/>
      <c r="G136" s="157"/>
      <c r="H136" s="156"/>
      <c r="I136" s="157"/>
      <c r="J136" s="134" t="s">
        <v>34</v>
      </c>
      <c r="K136" s="136"/>
      <c r="L136" s="134" t="s">
        <v>7</v>
      </c>
      <c r="M136" s="136"/>
      <c r="N136" s="134" t="s">
        <v>31</v>
      </c>
      <c r="O136" s="136"/>
      <c r="P136" s="156"/>
      <c r="Q136" s="157"/>
      <c r="R136" s="35" t="s">
        <v>56</v>
      </c>
      <c r="S136" s="134" t="s">
        <v>57</v>
      </c>
      <c r="T136" s="136"/>
    </row>
    <row r="137" spans="1:34" x14ac:dyDescent="0.25">
      <c r="A137" s="35">
        <v>1</v>
      </c>
      <c r="B137" s="134" t="s">
        <v>51</v>
      </c>
      <c r="C137" s="135"/>
      <c r="D137" s="135"/>
      <c r="E137" s="135"/>
      <c r="F137" s="135"/>
      <c r="G137" s="136"/>
      <c r="H137" s="143">
        <f>J137</f>
        <v>616</v>
      </c>
      <c r="I137" s="143"/>
      <c r="J137" s="144">
        <f>SUM(N43,N52,N62,N71)*14-J138</f>
        <v>616</v>
      </c>
      <c r="K137" s="145"/>
      <c r="L137" s="144">
        <f>SUM(O43,O52,O62,O71)*14-L138</f>
        <v>1876</v>
      </c>
      <c r="M137" s="145"/>
      <c r="N137" s="146">
        <f>SUM(P43,P52,P62,P71)*14-N138</f>
        <v>2492</v>
      </c>
      <c r="O137" s="147"/>
      <c r="P137" s="112">
        <f>H137/H139</f>
        <v>0.84615384615384615</v>
      </c>
      <c r="Q137" s="113"/>
      <c r="R137" s="52">
        <f>SUM(J43,J52)-R138</f>
        <v>50</v>
      </c>
      <c r="S137" s="148">
        <f>SUM(J62,J71)-S138</f>
        <v>50</v>
      </c>
      <c r="T137" s="149"/>
    </row>
    <row r="138" spans="1:34" x14ac:dyDescent="0.25">
      <c r="A138" s="35">
        <v>2</v>
      </c>
      <c r="B138" s="134" t="s">
        <v>52</v>
      </c>
      <c r="C138" s="135"/>
      <c r="D138" s="135"/>
      <c r="E138" s="135"/>
      <c r="F138" s="135"/>
      <c r="G138" s="136"/>
      <c r="H138" s="150">
        <f>J138</f>
        <v>112</v>
      </c>
      <c r="I138" s="143"/>
      <c r="J138" s="151">
        <f>N89</f>
        <v>112</v>
      </c>
      <c r="K138" s="152"/>
      <c r="L138" s="151">
        <f>O89</f>
        <v>392</v>
      </c>
      <c r="M138" s="152"/>
      <c r="N138" s="153">
        <f>P89</f>
        <v>504</v>
      </c>
      <c r="O138" s="147"/>
      <c r="P138" s="112">
        <f>H138/H139</f>
        <v>0.15384615384615385</v>
      </c>
      <c r="Q138" s="113"/>
      <c r="R138" s="71">
        <f>SUM(J77+J80)</f>
        <v>10</v>
      </c>
      <c r="S138" s="114">
        <f>SUM(J83+J86)</f>
        <v>10</v>
      </c>
      <c r="T138" s="115"/>
      <c r="U138" s="118" t="str">
        <f>IF(N138=P89,"Corect","Nu corespunde cu tabelul de opționale")</f>
        <v>Corect</v>
      </c>
      <c r="V138" s="119"/>
      <c r="W138" s="119"/>
      <c r="X138" s="119"/>
    </row>
    <row r="139" spans="1:34" x14ac:dyDescent="0.25">
      <c r="A139" s="134" t="s">
        <v>25</v>
      </c>
      <c r="B139" s="135"/>
      <c r="C139" s="135"/>
      <c r="D139" s="135"/>
      <c r="E139" s="135"/>
      <c r="F139" s="135"/>
      <c r="G139" s="136"/>
      <c r="H139" s="133">
        <f>J139</f>
        <v>728</v>
      </c>
      <c r="I139" s="133"/>
      <c r="J139" s="133">
        <f>SUM(J137:K138)</f>
        <v>728</v>
      </c>
      <c r="K139" s="133"/>
      <c r="L139" s="137">
        <f>SUM(L137:M138)</f>
        <v>2268</v>
      </c>
      <c r="M139" s="138"/>
      <c r="N139" s="137">
        <f>SUM(N137:O138)</f>
        <v>2996</v>
      </c>
      <c r="O139" s="138"/>
      <c r="P139" s="139">
        <f>SUM(P137:Q138)</f>
        <v>1</v>
      </c>
      <c r="Q139" s="140"/>
      <c r="R139" s="53">
        <f>SUM(R137:R138)</f>
        <v>60</v>
      </c>
      <c r="S139" s="141">
        <f>SUM(S137:T138)</f>
        <v>60</v>
      </c>
      <c r="T139" s="142"/>
    </row>
    <row r="140" spans="1:34" s="51" customFormat="1" x14ac:dyDescent="0.25">
      <c r="U140" s="49"/>
    </row>
    <row r="141" spans="1:34" x14ac:dyDescent="0.25">
      <c r="U141" s="266"/>
      <c r="V141" s="273"/>
      <c r="W141" s="273"/>
      <c r="X141" s="273"/>
      <c r="Y141" s="273"/>
      <c r="Z141" s="273"/>
      <c r="AA141" s="273"/>
      <c r="AB141" s="273"/>
    </row>
    <row r="142" spans="1:34" x14ac:dyDescent="0.25">
      <c r="A142" s="243" t="s">
        <v>69</v>
      </c>
      <c r="B142" s="243"/>
      <c r="C142" s="243"/>
      <c r="D142" s="243"/>
      <c r="E142" s="243"/>
      <c r="F142" s="243"/>
      <c r="G142" s="243"/>
      <c r="H142" s="243"/>
      <c r="I142" s="243"/>
      <c r="J142" s="243"/>
      <c r="K142" s="243"/>
      <c r="L142" s="243"/>
      <c r="M142" s="243"/>
      <c r="N142" s="243"/>
      <c r="O142" s="243"/>
      <c r="P142" s="243"/>
      <c r="Q142" s="243"/>
      <c r="R142" s="243"/>
      <c r="S142" s="243"/>
      <c r="T142" s="243"/>
      <c r="U142" s="273"/>
      <c r="V142" s="273"/>
      <c r="W142" s="273"/>
      <c r="X142" s="273"/>
      <c r="Y142" s="273"/>
      <c r="Z142" s="273"/>
      <c r="AA142" s="273"/>
      <c r="AB142" s="273"/>
    </row>
    <row r="143" spans="1:34" x14ac:dyDescent="0.25">
      <c r="A143" s="39"/>
      <c r="B143" s="39"/>
      <c r="C143" s="39"/>
      <c r="D143" s="39"/>
      <c r="E143" s="39"/>
      <c r="F143" s="39"/>
      <c r="G143" s="39"/>
      <c r="H143" s="39"/>
      <c r="I143" s="39"/>
      <c r="J143" s="39"/>
      <c r="K143" s="39"/>
      <c r="L143" s="39"/>
      <c r="M143" s="39"/>
      <c r="N143" s="39"/>
      <c r="O143" s="39"/>
      <c r="P143" s="39"/>
      <c r="Q143" s="39"/>
      <c r="R143" s="39"/>
      <c r="S143" s="39"/>
      <c r="T143" s="39"/>
      <c r="U143" s="92"/>
      <c r="V143" s="93"/>
      <c r="W143" s="93"/>
      <c r="X143" s="93"/>
      <c r="Y143" s="93"/>
      <c r="Z143" s="93"/>
      <c r="AA143" s="93"/>
      <c r="AB143" s="93"/>
      <c r="AC143" s="93"/>
      <c r="AD143" s="93"/>
      <c r="AE143" s="93"/>
      <c r="AF143" s="93"/>
      <c r="AG143" s="93"/>
      <c r="AH143" s="93"/>
    </row>
    <row r="144" spans="1:34" x14ac:dyDescent="0.25">
      <c r="A144" s="109" t="s">
        <v>70</v>
      </c>
      <c r="B144" s="109"/>
      <c r="C144" s="109"/>
      <c r="D144" s="109"/>
      <c r="E144" s="109"/>
      <c r="F144" s="109"/>
      <c r="G144" s="109"/>
      <c r="H144" s="109"/>
      <c r="I144" s="109"/>
      <c r="J144" s="109"/>
      <c r="K144" s="109"/>
      <c r="L144" s="109"/>
      <c r="M144" s="109"/>
      <c r="N144" s="109"/>
      <c r="O144" s="109"/>
      <c r="P144" s="109"/>
      <c r="Q144" s="109"/>
      <c r="R144" s="109"/>
      <c r="S144" s="109"/>
      <c r="T144" s="109"/>
      <c r="U144" s="93"/>
      <c r="V144" s="93"/>
      <c r="W144" s="93"/>
      <c r="X144" s="93"/>
      <c r="Y144" s="93"/>
      <c r="Z144" s="93"/>
      <c r="AA144" s="93"/>
      <c r="AB144" s="93"/>
      <c r="AC144" s="93"/>
      <c r="AD144" s="93"/>
      <c r="AE144" s="93"/>
      <c r="AF144" s="93"/>
      <c r="AG144" s="93"/>
      <c r="AH144" s="93"/>
    </row>
    <row r="145" spans="1:34" ht="30" customHeight="1" x14ac:dyDescent="0.25">
      <c r="A145" s="110" t="s">
        <v>27</v>
      </c>
      <c r="B145" s="192" t="s">
        <v>26</v>
      </c>
      <c r="C145" s="193"/>
      <c r="D145" s="193"/>
      <c r="E145" s="193"/>
      <c r="F145" s="193"/>
      <c r="G145" s="193"/>
      <c r="H145" s="193"/>
      <c r="I145" s="194"/>
      <c r="J145" s="234" t="s">
        <v>40</v>
      </c>
      <c r="K145" s="191" t="s">
        <v>24</v>
      </c>
      <c r="L145" s="191"/>
      <c r="M145" s="191"/>
      <c r="N145" s="191" t="s">
        <v>41</v>
      </c>
      <c r="O145" s="236"/>
      <c r="P145" s="236"/>
      <c r="Q145" s="191" t="s">
        <v>23</v>
      </c>
      <c r="R145" s="191"/>
      <c r="S145" s="191"/>
      <c r="T145" s="191" t="s">
        <v>22</v>
      </c>
      <c r="U145" s="94"/>
      <c r="V145" s="94"/>
      <c r="W145" s="94"/>
      <c r="X145" s="94"/>
      <c r="Y145" s="94"/>
      <c r="Z145" s="94"/>
      <c r="AA145" s="94"/>
      <c r="AB145" s="94"/>
      <c r="AC145" s="94"/>
      <c r="AD145" s="94"/>
      <c r="AE145" s="94"/>
      <c r="AF145" s="94"/>
      <c r="AG145" s="94"/>
      <c r="AH145" s="94"/>
    </row>
    <row r="146" spans="1:34" x14ac:dyDescent="0.25">
      <c r="A146" s="111"/>
      <c r="B146" s="195"/>
      <c r="C146" s="196"/>
      <c r="D146" s="196"/>
      <c r="E146" s="196"/>
      <c r="F146" s="196"/>
      <c r="G146" s="196"/>
      <c r="H146" s="196"/>
      <c r="I146" s="197"/>
      <c r="J146" s="235"/>
      <c r="K146" s="40" t="s">
        <v>28</v>
      </c>
      <c r="L146" s="40" t="s">
        <v>29</v>
      </c>
      <c r="M146" s="40" t="s">
        <v>30</v>
      </c>
      <c r="N146" s="40" t="s">
        <v>34</v>
      </c>
      <c r="O146" s="40" t="s">
        <v>7</v>
      </c>
      <c r="P146" s="40" t="s">
        <v>31</v>
      </c>
      <c r="Q146" s="40" t="s">
        <v>32</v>
      </c>
      <c r="R146" s="40" t="s">
        <v>28</v>
      </c>
      <c r="S146" s="40" t="s">
        <v>33</v>
      </c>
      <c r="T146" s="191"/>
      <c r="U146" s="94"/>
      <c r="V146" s="94"/>
      <c r="W146" s="94"/>
      <c r="X146" s="94"/>
      <c r="Y146" s="94"/>
      <c r="Z146" s="94"/>
      <c r="AA146" s="94"/>
      <c r="AB146" s="94"/>
      <c r="AC146" s="94"/>
      <c r="AD146" s="94"/>
      <c r="AE146" s="94"/>
      <c r="AF146" s="94"/>
      <c r="AG146" s="94"/>
      <c r="AH146" s="94"/>
    </row>
    <row r="147" spans="1:34" x14ac:dyDescent="0.25">
      <c r="A147" s="95" t="s">
        <v>71</v>
      </c>
      <c r="B147" s="95"/>
      <c r="C147" s="95"/>
      <c r="D147" s="95"/>
      <c r="E147" s="95"/>
      <c r="F147" s="95"/>
      <c r="G147" s="95"/>
      <c r="H147" s="95"/>
      <c r="I147" s="95"/>
      <c r="J147" s="95"/>
      <c r="K147" s="95"/>
      <c r="L147" s="95"/>
      <c r="M147" s="95"/>
      <c r="N147" s="95"/>
      <c r="O147" s="95"/>
      <c r="P147" s="95"/>
      <c r="Q147" s="95"/>
      <c r="R147" s="95"/>
      <c r="S147" s="95"/>
      <c r="T147" s="95"/>
      <c r="U147" s="94"/>
      <c r="V147" s="94"/>
      <c r="W147" s="94"/>
      <c r="X147" s="94"/>
      <c r="Y147" s="94"/>
      <c r="Z147" s="94"/>
      <c r="AA147" s="94"/>
      <c r="AB147" s="94"/>
      <c r="AC147" s="94"/>
      <c r="AD147" s="94"/>
      <c r="AE147" s="94"/>
      <c r="AF147" s="94"/>
      <c r="AG147" s="94"/>
      <c r="AH147" s="94"/>
    </row>
    <row r="148" spans="1:34" x14ac:dyDescent="0.25">
      <c r="A148" s="41" t="s">
        <v>63</v>
      </c>
      <c r="B148" s="96" t="s">
        <v>72</v>
      </c>
      <c r="C148" s="96"/>
      <c r="D148" s="96"/>
      <c r="E148" s="96"/>
      <c r="F148" s="96"/>
      <c r="G148" s="96"/>
      <c r="H148" s="96"/>
      <c r="I148" s="96"/>
      <c r="J148" s="42">
        <v>5</v>
      </c>
      <c r="K148" s="42">
        <v>2</v>
      </c>
      <c r="L148" s="42">
        <v>1</v>
      </c>
      <c r="M148" s="42">
        <v>0</v>
      </c>
      <c r="N148" s="43">
        <f>K148+L148+M148</f>
        <v>3</v>
      </c>
      <c r="O148" s="43">
        <f>P148-N148</f>
        <v>6</v>
      </c>
      <c r="P148" s="43">
        <f>ROUND(PRODUCT(J148,25)/14,0)</f>
        <v>9</v>
      </c>
      <c r="Q148" s="42" t="s">
        <v>32</v>
      </c>
      <c r="R148" s="42"/>
      <c r="S148" s="44"/>
      <c r="T148" s="44" t="s">
        <v>37</v>
      </c>
      <c r="U148" s="94"/>
      <c r="V148" s="94"/>
      <c r="W148" s="94"/>
      <c r="X148" s="94"/>
      <c r="Y148" s="94"/>
      <c r="Z148" s="94"/>
      <c r="AA148" s="94"/>
      <c r="AB148" s="94"/>
      <c r="AC148" s="94"/>
      <c r="AD148" s="94"/>
      <c r="AE148" s="94"/>
      <c r="AF148" s="94"/>
      <c r="AG148" s="94"/>
      <c r="AH148" s="94"/>
    </row>
    <row r="149" spans="1:34" x14ac:dyDescent="0.25">
      <c r="A149" s="41" t="s">
        <v>64</v>
      </c>
      <c r="B149" s="96" t="s">
        <v>73</v>
      </c>
      <c r="C149" s="96"/>
      <c r="D149" s="96"/>
      <c r="E149" s="96"/>
      <c r="F149" s="96"/>
      <c r="G149" s="96"/>
      <c r="H149" s="96"/>
      <c r="I149" s="96"/>
      <c r="J149" s="42">
        <v>5</v>
      </c>
      <c r="K149" s="42">
        <v>2</v>
      </c>
      <c r="L149" s="42">
        <v>1</v>
      </c>
      <c r="M149" s="42">
        <v>0</v>
      </c>
      <c r="N149" s="43">
        <f>K149+L149+M149</f>
        <v>3</v>
      </c>
      <c r="O149" s="43">
        <f>P149-N149</f>
        <v>6</v>
      </c>
      <c r="P149" s="43">
        <f>ROUND(PRODUCT(J149,25)/14,0)</f>
        <v>9</v>
      </c>
      <c r="Q149" s="42" t="s">
        <v>32</v>
      </c>
      <c r="R149" s="42"/>
      <c r="S149" s="44"/>
      <c r="T149" s="44" t="s">
        <v>37</v>
      </c>
      <c r="U149" s="94"/>
      <c r="V149" s="94"/>
      <c r="W149" s="94"/>
      <c r="X149" s="94"/>
      <c r="Y149" s="94"/>
      <c r="Z149" s="94"/>
      <c r="AA149" s="94"/>
      <c r="AB149" s="94"/>
      <c r="AC149" s="94"/>
      <c r="AD149" s="94"/>
      <c r="AE149" s="94"/>
      <c r="AF149" s="94"/>
      <c r="AG149" s="94"/>
      <c r="AH149" s="94"/>
    </row>
    <row r="150" spans="1:34" x14ac:dyDescent="0.25">
      <c r="A150" s="97" t="s">
        <v>74</v>
      </c>
      <c r="B150" s="98"/>
      <c r="C150" s="98"/>
      <c r="D150" s="98"/>
      <c r="E150" s="98"/>
      <c r="F150" s="98"/>
      <c r="G150" s="98"/>
      <c r="H150" s="98"/>
      <c r="I150" s="98"/>
      <c r="J150" s="98"/>
      <c r="K150" s="98"/>
      <c r="L150" s="98"/>
      <c r="M150" s="98"/>
      <c r="N150" s="98"/>
      <c r="O150" s="98"/>
      <c r="P150" s="98"/>
      <c r="Q150" s="98"/>
      <c r="R150" s="98"/>
      <c r="S150" s="98"/>
      <c r="T150" s="99"/>
      <c r="U150" s="94"/>
      <c r="V150" s="94"/>
      <c r="W150" s="94"/>
      <c r="X150" s="94"/>
      <c r="Y150" s="94"/>
      <c r="Z150" s="94"/>
      <c r="AA150" s="94"/>
      <c r="AB150" s="94"/>
      <c r="AC150" s="94"/>
      <c r="AD150" s="94"/>
      <c r="AE150" s="94"/>
      <c r="AF150" s="94"/>
      <c r="AG150" s="94"/>
      <c r="AH150" s="94"/>
    </row>
    <row r="151" spans="1:34" ht="13.5" customHeight="1" x14ac:dyDescent="0.25">
      <c r="A151" s="41" t="s">
        <v>65</v>
      </c>
      <c r="B151" s="106" t="s">
        <v>75</v>
      </c>
      <c r="C151" s="107"/>
      <c r="D151" s="107"/>
      <c r="E151" s="107"/>
      <c r="F151" s="107"/>
      <c r="G151" s="107"/>
      <c r="H151" s="107"/>
      <c r="I151" s="108"/>
      <c r="J151" s="42">
        <v>5</v>
      </c>
      <c r="K151" s="42">
        <v>2</v>
      </c>
      <c r="L151" s="42">
        <v>1</v>
      </c>
      <c r="M151" s="42">
        <v>0</v>
      </c>
      <c r="N151" s="43">
        <f>K151+L151+M151</f>
        <v>3</v>
      </c>
      <c r="O151" s="43">
        <f>P151-N151</f>
        <v>6</v>
      </c>
      <c r="P151" s="43">
        <f>ROUND(PRODUCT(J151,25)/14,0)</f>
        <v>9</v>
      </c>
      <c r="Q151" s="42" t="s">
        <v>32</v>
      </c>
      <c r="R151" s="42"/>
      <c r="S151" s="44"/>
      <c r="T151" s="44" t="s">
        <v>76</v>
      </c>
      <c r="U151" s="94"/>
      <c r="V151" s="94"/>
      <c r="W151" s="94"/>
      <c r="X151" s="94"/>
      <c r="Y151" s="94"/>
      <c r="Z151" s="94"/>
      <c r="AA151" s="94"/>
      <c r="AB151" s="94"/>
      <c r="AC151" s="94"/>
      <c r="AD151" s="94"/>
      <c r="AE151" s="94"/>
      <c r="AF151" s="94"/>
      <c r="AG151" s="94"/>
      <c r="AH151" s="94"/>
    </row>
    <row r="152" spans="1:34" ht="25.5" customHeight="1" x14ac:dyDescent="0.25">
      <c r="A152" s="55" t="s">
        <v>66</v>
      </c>
      <c r="B152" s="106" t="s">
        <v>88</v>
      </c>
      <c r="C152" s="107"/>
      <c r="D152" s="107"/>
      <c r="E152" s="107"/>
      <c r="F152" s="107"/>
      <c r="G152" s="107"/>
      <c r="H152" s="107"/>
      <c r="I152" s="108"/>
      <c r="J152" s="42">
        <v>5</v>
      </c>
      <c r="K152" s="42">
        <v>1</v>
      </c>
      <c r="L152" s="42">
        <v>2</v>
      </c>
      <c r="M152" s="42">
        <v>0</v>
      </c>
      <c r="N152" s="43">
        <f>K152+L152+M152</f>
        <v>3</v>
      </c>
      <c r="O152" s="43">
        <f>P152-N152</f>
        <v>6</v>
      </c>
      <c r="P152" s="43">
        <f>ROUND(PRODUCT(J152,25)/14,0)</f>
        <v>9</v>
      </c>
      <c r="Q152" s="42" t="s">
        <v>32</v>
      </c>
      <c r="R152" s="42"/>
      <c r="S152" s="44"/>
      <c r="T152" s="44" t="s">
        <v>77</v>
      </c>
      <c r="U152" s="94"/>
      <c r="V152" s="94"/>
      <c r="W152" s="94"/>
      <c r="X152" s="94"/>
      <c r="Y152" s="94"/>
      <c r="Z152" s="94"/>
      <c r="AA152" s="94"/>
      <c r="AB152" s="94"/>
      <c r="AC152" s="94"/>
      <c r="AD152" s="94"/>
      <c r="AE152" s="94"/>
      <c r="AF152" s="94"/>
      <c r="AG152" s="94"/>
      <c r="AH152" s="94"/>
    </row>
    <row r="153" spans="1:34" x14ac:dyDescent="0.25">
      <c r="A153" s="97" t="s">
        <v>78</v>
      </c>
      <c r="B153" s="98"/>
      <c r="C153" s="98"/>
      <c r="D153" s="98"/>
      <c r="E153" s="98"/>
      <c r="F153" s="98"/>
      <c r="G153" s="98"/>
      <c r="H153" s="98"/>
      <c r="I153" s="98"/>
      <c r="J153" s="98"/>
      <c r="K153" s="98"/>
      <c r="L153" s="98"/>
      <c r="M153" s="98"/>
      <c r="N153" s="98"/>
      <c r="O153" s="98"/>
      <c r="P153" s="98"/>
      <c r="Q153" s="98"/>
      <c r="R153" s="98"/>
      <c r="S153" s="98"/>
      <c r="T153" s="99"/>
      <c r="U153" s="94"/>
      <c r="V153" s="94"/>
      <c r="W153" s="94"/>
      <c r="X153" s="94"/>
      <c r="Y153" s="94"/>
      <c r="Z153" s="94"/>
      <c r="AA153" s="94"/>
      <c r="AB153" s="94"/>
      <c r="AC153" s="94"/>
      <c r="AD153" s="94"/>
      <c r="AE153" s="94"/>
      <c r="AF153" s="94"/>
      <c r="AG153" s="94"/>
      <c r="AH153" s="94"/>
    </row>
    <row r="154" spans="1:34" ht="26.25" customHeight="1" x14ac:dyDescent="0.25">
      <c r="A154" s="55" t="s">
        <v>79</v>
      </c>
      <c r="B154" s="106" t="s">
        <v>80</v>
      </c>
      <c r="C154" s="107"/>
      <c r="D154" s="107"/>
      <c r="E154" s="107"/>
      <c r="F154" s="107"/>
      <c r="G154" s="107"/>
      <c r="H154" s="107"/>
      <c r="I154" s="108"/>
      <c r="J154" s="42">
        <v>5</v>
      </c>
      <c r="K154" s="42">
        <v>0</v>
      </c>
      <c r="L154" s="42">
        <v>0</v>
      </c>
      <c r="M154" s="42">
        <v>3</v>
      </c>
      <c r="N154" s="43">
        <f>K154+L154+M154</f>
        <v>3</v>
      </c>
      <c r="O154" s="43">
        <f>P154-N154</f>
        <v>6</v>
      </c>
      <c r="P154" s="43">
        <f>ROUND(PRODUCT(J154,25)/14,0)</f>
        <v>9</v>
      </c>
      <c r="Q154" s="42"/>
      <c r="R154" s="42" t="s">
        <v>28</v>
      </c>
      <c r="S154" s="44"/>
      <c r="T154" s="44" t="s">
        <v>76</v>
      </c>
      <c r="U154" s="94"/>
      <c r="V154" s="94"/>
      <c r="W154" s="94"/>
      <c r="X154" s="94"/>
      <c r="Y154" s="94"/>
      <c r="Z154" s="94"/>
      <c r="AA154" s="94"/>
      <c r="AB154" s="94"/>
      <c r="AC154" s="94"/>
      <c r="AD154" s="94"/>
      <c r="AE154" s="94"/>
      <c r="AF154" s="94"/>
      <c r="AG154" s="94"/>
      <c r="AH154" s="94"/>
    </row>
    <row r="155" spans="1:34" ht="22.5" customHeight="1" x14ac:dyDescent="0.25">
      <c r="A155" s="55" t="s">
        <v>81</v>
      </c>
      <c r="B155" s="106" t="s">
        <v>87</v>
      </c>
      <c r="C155" s="107"/>
      <c r="D155" s="107"/>
      <c r="E155" s="107"/>
      <c r="F155" s="107"/>
      <c r="G155" s="107"/>
      <c r="H155" s="107"/>
      <c r="I155" s="108"/>
      <c r="J155" s="42">
        <v>5</v>
      </c>
      <c r="K155" s="42">
        <v>1</v>
      </c>
      <c r="L155" s="42">
        <v>2</v>
      </c>
      <c r="M155" s="42">
        <v>0</v>
      </c>
      <c r="N155" s="43">
        <f>K155+L155+M155</f>
        <v>3</v>
      </c>
      <c r="O155" s="43">
        <f>P155-N155</f>
        <v>6</v>
      </c>
      <c r="P155" s="43">
        <f>ROUND(PRODUCT(J155,25)/14,0)</f>
        <v>9</v>
      </c>
      <c r="Q155" s="42" t="s">
        <v>32</v>
      </c>
      <c r="R155" s="42"/>
      <c r="S155" s="44"/>
      <c r="T155" s="44" t="s">
        <v>77</v>
      </c>
      <c r="U155" s="94"/>
      <c r="V155" s="94"/>
      <c r="W155" s="94"/>
      <c r="X155" s="94"/>
      <c r="Y155" s="94"/>
      <c r="Z155" s="94"/>
      <c r="AA155" s="94"/>
      <c r="AB155" s="94"/>
      <c r="AC155" s="94"/>
      <c r="AD155" s="94"/>
      <c r="AE155" s="94"/>
      <c r="AF155" s="94"/>
      <c r="AG155" s="94"/>
      <c r="AH155" s="94"/>
    </row>
    <row r="156" spans="1:34" x14ac:dyDescent="0.25">
      <c r="A156" s="100" t="s">
        <v>82</v>
      </c>
      <c r="B156" s="101"/>
      <c r="C156" s="101"/>
      <c r="D156" s="101"/>
      <c r="E156" s="101"/>
      <c r="F156" s="101"/>
      <c r="G156" s="101"/>
      <c r="H156" s="101"/>
      <c r="I156" s="101"/>
      <c r="J156" s="101"/>
      <c r="K156" s="101"/>
      <c r="L156" s="101"/>
      <c r="M156" s="101"/>
      <c r="N156" s="101"/>
      <c r="O156" s="101"/>
      <c r="P156" s="101"/>
      <c r="Q156" s="101"/>
      <c r="R156" s="101"/>
      <c r="S156" s="101"/>
      <c r="T156" s="102"/>
      <c r="U156" s="94"/>
      <c r="V156" s="94"/>
      <c r="W156" s="94"/>
      <c r="X156" s="94"/>
      <c r="Y156" s="94"/>
      <c r="Z156" s="94"/>
      <c r="AA156" s="94"/>
      <c r="AB156" s="94"/>
      <c r="AC156" s="94"/>
      <c r="AD156" s="94"/>
      <c r="AE156" s="94"/>
      <c r="AF156" s="94"/>
      <c r="AG156" s="94"/>
      <c r="AH156" s="94"/>
    </row>
    <row r="157" spans="1:34" x14ac:dyDescent="0.25">
      <c r="A157" s="41"/>
      <c r="B157" s="106" t="s">
        <v>67</v>
      </c>
      <c r="C157" s="107"/>
      <c r="D157" s="107"/>
      <c r="E157" s="107"/>
      <c r="F157" s="107"/>
      <c r="G157" s="107"/>
      <c r="H157" s="107"/>
      <c r="I157" s="108"/>
      <c r="J157" s="42">
        <v>5</v>
      </c>
      <c r="K157" s="42"/>
      <c r="L157" s="42"/>
      <c r="M157" s="42"/>
      <c r="N157" s="43"/>
      <c r="O157" s="43"/>
      <c r="P157" s="43"/>
      <c r="Q157" s="42"/>
      <c r="R157" s="42"/>
      <c r="S157" s="44"/>
      <c r="T157" s="45"/>
      <c r="U157" s="94"/>
      <c r="V157" s="94"/>
      <c r="W157" s="94"/>
      <c r="X157" s="94"/>
      <c r="Y157" s="94"/>
      <c r="Z157" s="94"/>
      <c r="AA157" s="94"/>
      <c r="AB157" s="94"/>
      <c r="AC157" s="94"/>
      <c r="AD157" s="94"/>
      <c r="AE157" s="94"/>
      <c r="AF157" s="94"/>
      <c r="AG157" s="94"/>
      <c r="AH157" s="94"/>
    </row>
    <row r="158" spans="1:34" ht="16.5" customHeight="1" x14ac:dyDescent="0.25">
      <c r="A158" s="103" t="s">
        <v>83</v>
      </c>
      <c r="B158" s="104"/>
      <c r="C158" s="104"/>
      <c r="D158" s="104"/>
      <c r="E158" s="104"/>
      <c r="F158" s="104"/>
      <c r="G158" s="104"/>
      <c r="H158" s="104"/>
      <c r="I158" s="105"/>
      <c r="J158" s="46">
        <f>SUM(J148:J149,J151:J152,J154:J155,J157)</f>
        <v>35</v>
      </c>
      <c r="K158" s="46">
        <f t="shared" ref="K158:P158" si="46">SUM(K148:K149,K151:K152,K154:K155,K157)</f>
        <v>8</v>
      </c>
      <c r="L158" s="46">
        <f t="shared" si="46"/>
        <v>7</v>
      </c>
      <c r="M158" s="46">
        <f t="shared" si="46"/>
        <v>3</v>
      </c>
      <c r="N158" s="46">
        <f t="shared" si="46"/>
        <v>18</v>
      </c>
      <c r="O158" s="46">
        <f t="shared" si="46"/>
        <v>36</v>
      </c>
      <c r="P158" s="46">
        <f t="shared" si="46"/>
        <v>54</v>
      </c>
      <c r="Q158" s="47">
        <f>COUNTIF(Q148:Q149,"E")+COUNTIF(Q151:Q152,"E")+COUNTIF(Q154:Q155,"E")+COUNTIF(Q157,"E")</f>
        <v>5</v>
      </c>
      <c r="R158" s="47">
        <f>COUNTIF(R148:R149,"C")+COUNTIF(R151:R152,"C")+COUNTIF(R154:R155,"C")+COUNTIF(R157,"C")</f>
        <v>1</v>
      </c>
      <c r="S158" s="47">
        <f>COUNTIF(S148:S149,"VP")+COUNTIF(S151:S152,"VP")+COUNTIF(S154:S155,"VP")+COUNTIF(S157,"VP")</f>
        <v>0</v>
      </c>
      <c r="T158" s="48"/>
      <c r="U158" s="94"/>
      <c r="V158" s="94"/>
      <c r="W158" s="94"/>
      <c r="X158" s="94"/>
      <c r="Y158" s="94"/>
      <c r="Z158" s="94"/>
      <c r="AA158" s="94"/>
      <c r="AB158" s="94"/>
      <c r="AC158" s="94"/>
      <c r="AD158" s="94"/>
      <c r="AE158" s="94"/>
      <c r="AF158" s="94"/>
      <c r="AG158" s="94"/>
      <c r="AH158" s="94"/>
    </row>
    <row r="159" spans="1:34" ht="16.5" customHeight="1" x14ac:dyDescent="0.25">
      <c r="A159" s="76" t="s">
        <v>48</v>
      </c>
      <c r="B159" s="77"/>
      <c r="C159" s="77"/>
      <c r="D159" s="77"/>
      <c r="E159" s="77"/>
      <c r="F159" s="77"/>
      <c r="G159" s="77"/>
      <c r="H159" s="77"/>
      <c r="I159" s="77"/>
      <c r="J159" s="78"/>
      <c r="K159" s="46">
        <f>SUM(K148:K149,K151:K152,K154:K155)*14</f>
        <v>112</v>
      </c>
      <c r="L159" s="46">
        <f t="shared" ref="L159:P159" si="47">SUM(L148:L149,L151:L152,L154:L155)*14</f>
        <v>98</v>
      </c>
      <c r="M159" s="46">
        <f t="shared" si="47"/>
        <v>42</v>
      </c>
      <c r="N159" s="46">
        <f t="shared" si="47"/>
        <v>252</v>
      </c>
      <c r="O159" s="46">
        <f t="shared" si="47"/>
        <v>504</v>
      </c>
      <c r="P159" s="46">
        <f t="shared" si="47"/>
        <v>756</v>
      </c>
      <c r="Q159" s="82"/>
      <c r="R159" s="83"/>
      <c r="S159" s="83"/>
      <c r="T159" s="84"/>
      <c r="U159" s="94"/>
      <c r="V159" s="94"/>
      <c r="W159" s="94"/>
      <c r="X159" s="94"/>
      <c r="Y159" s="94"/>
      <c r="Z159" s="94"/>
      <c r="AA159" s="94"/>
      <c r="AB159" s="94"/>
      <c r="AC159" s="94"/>
      <c r="AD159" s="94"/>
      <c r="AE159" s="94"/>
      <c r="AF159" s="94"/>
      <c r="AG159" s="94"/>
      <c r="AH159" s="94"/>
    </row>
    <row r="160" spans="1:34" ht="16.5" customHeight="1" x14ac:dyDescent="0.25">
      <c r="A160" s="79"/>
      <c r="B160" s="80"/>
      <c r="C160" s="80"/>
      <c r="D160" s="80"/>
      <c r="E160" s="80"/>
      <c r="F160" s="80"/>
      <c r="G160" s="80"/>
      <c r="H160" s="80"/>
      <c r="I160" s="80"/>
      <c r="J160" s="81"/>
      <c r="K160" s="88">
        <f>SUM(K159:M159)</f>
        <v>252</v>
      </c>
      <c r="L160" s="89"/>
      <c r="M160" s="90"/>
      <c r="N160" s="88">
        <f>SUM(N159:O159)</f>
        <v>756</v>
      </c>
      <c r="O160" s="89"/>
      <c r="P160" s="90"/>
      <c r="Q160" s="85"/>
      <c r="R160" s="86"/>
      <c r="S160" s="86"/>
      <c r="T160" s="87"/>
      <c r="U160" s="94"/>
      <c r="V160" s="94"/>
      <c r="W160" s="94"/>
      <c r="X160" s="94"/>
      <c r="Y160" s="94"/>
      <c r="Z160" s="94"/>
      <c r="AA160" s="94"/>
      <c r="AB160" s="94"/>
      <c r="AC160" s="94"/>
      <c r="AD160" s="94"/>
      <c r="AE160" s="94"/>
      <c r="AF160" s="94"/>
      <c r="AG160" s="94"/>
      <c r="AH160" s="94"/>
    </row>
    <row r="161" spans="1:34" x14ac:dyDescent="0.25">
      <c r="A161" s="39"/>
      <c r="B161" s="39"/>
      <c r="C161" s="39"/>
      <c r="D161" s="39"/>
      <c r="E161" s="39"/>
      <c r="F161" s="39"/>
      <c r="G161" s="39"/>
      <c r="H161" s="39"/>
      <c r="I161" s="39"/>
      <c r="J161" s="39"/>
      <c r="K161" s="39"/>
      <c r="L161" s="39"/>
      <c r="M161" s="39"/>
      <c r="N161" s="39"/>
      <c r="O161" s="39"/>
      <c r="P161" s="39"/>
      <c r="Q161" s="39"/>
      <c r="R161" s="39"/>
      <c r="S161" s="39"/>
      <c r="T161" s="39"/>
      <c r="U161" s="94"/>
      <c r="V161" s="94"/>
      <c r="W161" s="94"/>
      <c r="X161" s="94"/>
      <c r="Y161" s="94"/>
      <c r="Z161" s="94"/>
      <c r="AA161" s="94"/>
      <c r="AB161" s="94"/>
      <c r="AC161" s="94"/>
      <c r="AD161" s="94"/>
      <c r="AE161" s="94"/>
      <c r="AF161" s="94"/>
      <c r="AG161" s="94"/>
      <c r="AH161" s="94"/>
    </row>
    <row r="162" spans="1:34" x14ac:dyDescent="0.25">
      <c r="A162" s="91" t="s">
        <v>84</v>
      </c>
      <c r="B162" s="91"/>
      <c r="C162" s="91"/>
      <c r="D162" s="91"/>
      <c r="E162" s="91"/>
      <c r="F162" s="91"/>
      <c r="G162" s="91"/>
      <c r="H162" s="91"/>
      <c r="I162" s="91"/>
      <c r="J162" s="91"/>
      <c r="K162" s="91"/>
      <c r="L162" s="91"/>
      <c r="M162" s="91"/>
      <c r="N162" s="91"/>
      <c r="O162" s="91"/>
      <c r="P162" s="91"/>
      <c r="Q162" s="91"/>
      <c r="R162" s="91"/>
      <c r="S162" s="91"/>
      <c r="T162" s="91"/>
      <c r="U162" s="94"/>
      <c r="V162" s="94"/>
      <c r="W162" s="94"/>
      <c r="X162" s="94"/>
      <c r="Y162" s="94"/>
      <c r="Z162" s="94"/>
      <c r="AA162" s="94"/>
      <c r="AB162" s="94"/>
      <c r="AC162" s="94"/>
      <c r="AD162" s="94"/>
      <c r="AE162" s="94"/>
      <c r="AF162" s="94"/>
      <c r="AG162" s="94"/>
      <c r="AH162" s="94"/>
    </row>
    <row r="163" spans="1:34" x14ac:dyDescent="0.25">
      <c r="A163" s="91" t="s">
        <v>85</v>
      </c>
      <c r="B163" s="91"/>
      <c r="C163" s="91"/>
      <c r="D163" s="91"/>
      <c r="E163" s="91"/>
      <c r="F163" s="91"/>
      <c r="G163" s="91"/>
      <c r="H163" s="91"/>
      <c r="I163" s="91"/>
      <c r="J163" s="91"/>
      <c r="K163" s="91"/>
      <c r="L163" s="91"/>
      <c r="M163" s="91"/>
      <c r="N163" s="91"/>
      <c r="O163" s="91"/>
      <c r="P163" s="91"/>
      <c r="Q163" s="91"/>
      <c r="R163" s="91"/>
      <c r="S163" s="91"/>
      <c r="T163" s="91"/>
      <c r="U163" s="94"/>
      <c r="V163" s="94"/>
      <c r="W163" s="94"/>
      <c r="X163" s="94"/>
      <c r="Y163" s="94"/>
      <c r="Z163" s="94"/>
      <c r="AA163" s="94"/>
      <c r="AB163" s="94"/>
      <c r="AC163" s="94"/>
      <c r="AD163" s="94"/>
      <c r="AE163" s="94"/>
      <c r="AF163" s="94"/>
      <c r="AG163" s="94"/>
      <c r="AH163" s="94"/>
    </row>
    <row r="164" spans="1:34" x14ac:dyDescent="0.25">
      <c r="A164" s="91" t="s">
        <v>86</v>
      </c>
      <c r="B164" s="91"/>
      <c r="C164" s="91"/>
      <c r="D164" s="91"/>
      <c r="E164" s="91"/>
      <c r="F164" s="91"/>
      <c r="G164" s="91"/>
      <c r="H164" s="91"/>
      <c r="I164" s="91"/>
      <c r="J164" s="91"/>
      <c r="K164" s="91"/>
      <c r="L164" s="91"/>
      <c r="M164" s="91"/>
      <c r="N164" s="91"/>
      <c r="O164" s="91"/>
      <c r="P164" s="91"/>
      <c r="Q164" s="91"/>
      <c r="R164" s="91"/>
      <c r="S164" s="91"/>
      <c r="T164" s="91"/>
      <c r="U164" s="94"/>
      <c r="V164" s="94"/>
      <c r="W164" s="94"/>
      <c r="X164" s="94"/>
      <c r="Y164" s="94"/>
      <c r="Z164" s="94"/>
      <c r="AA164" s="94"/>
      <c r="AB164" s="94"/>
      <c r="AC164" s="94"/>
      <c r="AD164" s="94"/>
      <c r="AE164" s="94"/>
      <c r="AF164" s="94"/>
      <c r="AG164" s="94"/>
      <c r="AH164" s="94"/>
    </row>
    <row r="165" spans="1:34" x14ac:dyDescent="0.25">
      <c r="U165" s="94"/>
      <c r="V165" s="94"/>
      <c r="W165" s="94"/>
      <c r="X165" s="94"/>
      <c r="Y165" s="94"/>
      <c r="Z165" s="94"/>
      <c r="AA165" s="94"/>
      <c r="AB165" s="94"/>
      <c r="AC165" s="94"/>
      <c r="AD165" s="94"/>
      <c r="AE165" s="94"/>
      <c r="AF165" s="94"/>
      <c r="AG165" s="94"/>
      <c r="AH165" s="94"/>
    </row>
    <row r="166" spans="1:34" x14ac:dyDescent="0.25">
      <c r="U166" s="94"/>
      <c r="V166" s="94"/>
      <c r="W166" s="94"/>
      <c r="X166" s="94"/>
      <c r="Y166" s="94"/>
      <c r="Z166" s="94"/>
      <c r="AA166" s="94"/>
      <c r="AB166" s="94"/>
      <c r="AC166" s="94"/>
      <c r="AD166" s="94"/>
      <c r="AE166" s="94"/>
      <c r="AF166" s="94"/>
      <c r="AG166" s="94"/>
      <c r="AH166" s="94"/>
    </row>
    <row r="167" spans="1:34" x14ac:dyDescent="0.25">
      <c r="U167" s="94"/>
      <c r="V167" s="94"/>
      <c r="W167" s="94"/>
      <c r="X167" s="94"/>
      <c r="Y167" s="94"/>
      <c r="Z167" s="94"/>
      <c r="AA167" s="94"/>
      <c r="AB167" s="94"/>
      <c r="AC167" s="94"/>
      <c r="AD167" s="94"/>
      <c r="AE167" s="94"/>
      <c r="AF167" s="94"/>
      <c r="AG167" s="94"/>
      <c r="AH167" s="94"/>
    </row>
    <row r="168" spans="1:34" x14ac:dyDescent="0.25">
      <c r="U168" s="94"/>
      <c r="V168" s="94"/>
      <c r="W168" s="94"/>
      <c r="X168" s="94"/>
      <c r="Y168" s="94"/>
      <c r="Z168" s="94"/>
      <c r="AA168" s="94"/>
      <c r="AB168" s="94"/>
      <c r="AC168" s="94"/>
      <c r="AD168" s="94"/>
      <c r="AE168" s="94"/>
      <c r="AF168" s="94"/>
      <c r="AG168" s="94"/>
      <c r="AH168" s="94"/>
    </row>
    <row r="169" spans="1:34" x14ac:dyDescent="0.25">
      <c r="U169" s="94"/>
      <c r="V169" s="94"/>
      <c r="W169" s="94"/>
      <c r="X169" s="94"/>
      <c r="Y169" s="94"/>
      <c r="Z169" s="94"/>
      <c r="AA169" s="94"/>
      <c r="AB169" s="94"/>
      <c r="AC169" s="94"/>
      <c r="AD169" s="94"/>
      <c r="AE169" s="94"/>
      <c r="AF169" s="94"/>
      <c r="AG169" s="94"/>
      <c r="AH169" s="94"/>
    </row>
    <row r="170" spans="1:34" x14ac:dyDescent="0.25">
      <c r="U170" s="94"/>
      <c r="V170" s="94"/>
      <c r="W170" s="94"/>
      <c r="X170" s="94"/>
      <c r="Y170" s="94"/>
      <c r="Z170" s="94"/>
      <c r="AA170" s="94"/>
      <c r="AB170" s="94"/>
      <c r="AC170" s="94"/>
      <c r="AD170" s="94"/>
      <c r="AE170" s="94"/>
      <c r="AF170" s="94"/>
      <c r="AG170" s="94"/>
      <c r="AH170" s="94"/>
    </row>
  </sheetData>
  <sheetProtection formatCells="0" formatRows="0" insertRows="0"/>
  <mergeCells count="244">
    <mergeCell ref="B145:I146"/>
    <mergeCell ref="J145:J146"/>
    <mergeCell ref="K145:M145"/>
    <mergeCell ref="N145:P145"/>
    <mergeCell ref="Q145:S145"/>
    <mergeCell ref="T145:T146"/>
    <mergeCell ref="B48:I48"/>
    <mergeCell ref="B50:I50"/>
    <mergeCell ref="A46:A47"/>
    <mergeCell ref="B52:I52"/>
    <mergeCell ref="B51:I51"/>
    <mergeCell ref="B49:I49"/>
    <mergeCell ref="A57:A58"/>
    <mergeCell ref="A73:T73"/>
    <mergeCell ref="A95:T95"/>
    <mergeCell ref="B67:I67"/>
    <mergeCell ref="T65:T66"/>
    <mergeCell ref="B62:I62"/>
    <mergeCell ref="A56:T56"/>
    <mergeCell ref="J57:J58"/>
    <mergeCell ref="K57:M57"/>
    <mergeCell ref="K65:M65"/>
    <mergeCell ref="N65:P65"/>
    <mergeCell ref="Q65:S65"/>
    <mergeCell ref="U141:AB142"/>
    <mergeCell ref="U11:Z14"/>
    <mergeCell ref="U22:AA25"/>
    <mergeCell ref="A142:T142"/>
    <mergeCell ref="B65:I66"/>
    <mergeCell ref="B68:I68"/>
    <mergeCell ref="B61:I61"/>
    <mergeCell ref="N57:P57"/>
    <mergeCell ref="Q57:S57"/>
    <mergeCell ref="T57:T58"/>
    <mergeCell ref="B69:I69"/>
    <mergeCell ref="B70:I70"/>
    <mergeCell ref="B57:I58"/>
    <mergeCell ref="B59:I59"/>
    <mergeCell ref="A64:T64"/>
    <mergeCell ref="J65:J66"/>
    <mergeCell ref="B60:I60"/>
    <mergeCell ref="T46:T47"/>
    <mergeCell ref="A45:T45"/>
    <mergeCell ref="J46:J47"/>
    <mergeCell ref="B46:I47"/>
    <mergeCell ref="M17:T17"/>
    <mergeCell ref="M18:T18"/>
    <mergeCell ref="M13:T13"/>
    <mergeCell ref="A13:K13"/>
    <mergeCell ref="A14:K14"/>
    <mergeCell ref="A16:K16"/>
    <mergeCell ref="T38:T39"/>
    <mergeCell ref="A11:K11"/>
    <mergeCell ref="A12:K12"/>
    <mergeCell ref="M15:T15"/>
    <mergeCell ref="A38:A39"/>
    <mergeCell ref="N38:P38"/>
    <mergeCell ref="K38:M38"/>
    <mergeCell ref="Q38:S38"/>
    <mergeCell ref="A15:K15"/>
    <mergeCell ref="J38:J39"/>
    <mergeCell ref="A37:T37"/>
    <mergeCell ref="M25:T31"/>
    <mergeCell ref="A20:K23"/>
    <mergeCell ref="M21:T23"/>
    <mergeCell ref="I26:K26"/>
    <mergeCell ref="B26:C26"/>
    <mergeCell ref="H26:H27"/>
    <mergeCell ref="A25:G25"/>
    <mergeCell ref="G26:G27"/>
    <mergeCell ref="O4:Q4"/>
    <mergeCell ref="M4:N4"/>
    <mergeCell ref="A10:K10"/>
    <mergeCell ref="M6:N6"/>
    <mergeCell ref="A7:K7"/>
    <mergeCell ref="A8:K8"/>
    <mergeCell ref="A9:K9"/>
    <mergeCell ref="R6:T6"/>
    <mergeCell ref="M8:T11"/>
    <mergeCell ref="B38:I39"/>
    <mergeCell ref="A1:K1"/>
    <mergeCell ref="A3:K3"/>
    <mergeCell ref="K46:M46"/>
    <mergeCell ref="M19:T19"/>
    <mergeCell ref="M1:T1"/>
    <mergeCell ref="M14:T14"/>
    <mergeCell ref="A4:K5"/>
    <mergeCell ref="A35:T35"/>
    <mergeCell ref="A19:K19"/>
    <mergeCell ref="A17:K17"/>
    <mergeCell ref="M3:N3"/>
    <mergeCell ref="M5:N5"/>
    <mergeCell ref="D26:F26"/>
    <mergeCell ref="A18:K18"/>
    <mergeCell ref="N46:P46"/>
    <mergeCell ref="Q46:S46"/>
    <mergeCell ref="B42:I42"/>
    <mergeCell ref="B40:I40"/>
    <mergeCell ref="B41:I41"/>
    <mergeCell ref="B43:I43"/>
    <mergeCell ref="A2:K2"/>
    <mergeCell ref="A6:K6"/>
    <mergeCell ref="O5:Q5"/>
    <mergeCell ref="B71:I71"/>
    <mergeCell ref="B86:I86"/>
    <mergeCell ref="B83:I83"/>
    <mergeCell ref="B80:I80"/>
    <mergeCell ref="B81:I81"/>
    <mergeCell ref="A82:T82"/>
    <mergeCell ref="Q74:S74"/>
    <mergeCell ref="A65:A66"/>
    <mergeCell ref="J74:J75"/>
    <mergeCell ref="K74:M74"/>
    <mergeCell ref="N74:P74"/>
    <mergeCell ref="A74:A75"/>
    <mergeCell ref="B105:I105"/>
    <mergeCell ref="T100:T101"/>
    <mergeCell ref="A112:I112"/>
    <mergeCell ref="A113:J114"/>
    <mergeCell ref="B106:I106"/>
    <mergeCell ref="B107:I107"/>
    <mergeCell ref="B108:I108"/>
    <mergeCell ref="B109:I109"/>
    <mergeCell ref="K90:M90"/>
    <mergeCell ref="N90:P90"/>
    <mergeCell ref="Q89:T90"/>
    <mergeCell ref="A89:J90"/>
    <mergeCell ref="B104:I104"/>
    <mergeCell ref="Q100:S100"/>
    <mergeCell ref="A100:A101"/>
    <mergeCell ref="B100:I101"/>
    <mergeCell ref="J100:J101"/>
    <mergeCell ref="K100:M100"/>
    <mergeCell ref="A99:T99"/>
    <mergeCell ref="N100:P100"/>
    <mergeCell ref="B102:I102"/>
    <mergeCell ref="B103:I103"/>
    <mergeCell ref="B110:I110"/>
    <mergeCell ref="B111:I111"/>
    <mergeCell ref="A88:I88"/>
    <mergeCell ref="B78:I78"/>
    <mergeCell ref="T74:T75"/>
    <mergeCell ref="B74:I75"/>
    <mergeCell ref="A85:T85"/>
    <mergeCell ref="B84:I84"/>
    <mergeCell ref="B87:I87"/>
    <mergeCell ref="A76:T76"/>
    <mergeCell ref="A79:T79"/>
    <mergeCell ref="B124:I124"/>
    <mergeCell ref="B125:I125"/>
    <mergeCell ref="Q121:S121"/>
    <mergeCell ref="A121:A122"/>
    <mergeCell ref="B121:I122"/>
    <mergeCell ref="J121:J122"/>
    <mergeCell ref="K121:M121"/>
    <mergeCell ref="K114:M114"/>
    <mergeCell ref="N114:P114"/>
    <mergeCell ref="Q113:T114"/>
    <mergeCell ref="A120:T120"/>
    <mergeCell ref="J136:K136"/>
    <mergeCell ref="L136:M136"/>
    <mergeCell ref="N136:O136"/>
    <mergeCell ref="S136:T136"/>
    <mergeCell ref="K129:M129"/>
    <mergeCell ref="N129:P129"/>
    <mergeCell ref="A128:J129"/>
    <mergeCell ref="Q128:T129"/>
    <mergeCell ref="A134:B134"/>
    <mergeCell ref="A135:A136"/>
    <mergeCell ref="B135:G136"/>
    <mergeCell ref="H135:I136"/>
    <mergeCell ref="J135:O135"/>
    <mergeCell ref="B126:I126"/>
    <mergeCell ref="A127:I127"/>
    <mergeCell ref="N121:P121"/>
    <mergeCell ref="T121:T122"/>
    <mergeCell ref="B123:I123"/>
    <mergeCell ref="A139:G139"/>
    <mergeCell ref="H139:I139"/>
    <mergeCell ref="J139:K139"/>
    <mergeCell ref="L139:M139"/>
    <mergeCell ref="N139:O139"/>
    <mergeCell ref="P139:Q139"/>
    <mergeCell ref="S139:T139"/>
    <mergeCell ref="B137:G137"/>
    <mergeCell ref="H137:I137"/>
    <mergeCell ref="J137:K137"/>
    <mergeCell ref="L137:M137"/>
    <mergeCell ref="N137:O137"/>
    <mergeCell ref="P137:Q137"/>
    <mergeCell ref="S137:T137"/>
    <mergeCell ref="B138:G138"/>
    <mergeCell ref="H138:I138"/>
    <mergeCell ref="J138:K138"/>
    <mergeCell ref="L138:M138"/>
    <mergeCell ref="N138:O138"/>
    <mergeCell ref="P138:Q138"/>
    <mergeCell ref="S138:T138"/>
    <mergeCell ref="U71:W71"/>
    <mergeCell ref="U138:X138"/>
    <mergeCell ref="U3:X3"/>
    <mergeCell ref="U4:X4"/>
    <mergeCell ref="U5:X5"/>
    <mergeCell ref="U6:X6"/>
    <mergeCell ref="U28:V28"/>
    <mergeCell ref="U29:V29"/>
    <mergeCell ref="U43:W43"/>
    <mergeCell ref="U52:W52"/>
    <mergeCell ref="U62:W62"/>
    <mergeCell ref="U17:Z19"/>
    <mergeCell ref="U77:Y78"/>
    <mergeCell ref="U79:Y82"/>
    <mergeCell ref="P135:Q136"/>
    <mergeCell ref="R135:T135"/>
    <mergeCell ref="M16:T16"/>
    <mergeCell ref="R3:T3"/>
    <mergeCell ref="R4:T4"/>
    <mergeCell ref="R5:T5"/>
    <mergeCell ref="O6:Q6"/>
    <mergeCell ref="O3:Q3"/>
    <mergeCell ref="A159:J160"/>
    <mergeCell ref="Q159:T160"/>
    <mergeCell ref="K160:M160"/>
    <mergeCell ref="N160:P160"/>
    <mergeCell ref="A162:T162"/>
    <mergeCell ref="A163:T163"/>
    <mergeCell ref="A164:T164"/>
    <mergeCell ref="U143:AH144"/>
    <mergeCell ref="U145:AA170"/>
    <mergeCell ref="AB145:AH170"/>
    <mergeCell ref="A147:T147"/>
    <mergeCell ref="B148:I148"/>
    <mergeCell ref="A150:T150"/>
    <mergeCell ref="A153:T153"/>
    <mergeCell ref="A156:T156"/>
    <mergeCell ref="A158:I158"/>
    <mergeCell ref="B151:I151"/>
    <mergeCell ref="B152:I152"/>
    <mergeCell ref="B154:I154"/>
    <mergeCell ref="B155:I155"/>
    <mergeCell ref="B149:I149"/>
    <mergeCell ref="B157:I157"/>
    <mergeCell ref="A144:T144"/>
    <mergeCell ref="A145:A146"/>
  </mergeCells>
  <phoneticPr fontId="6" type="noConversion"/>
  <conditionalFormatting sqref="U3:U6 U28:U29 U138">
    <cfRule type="cellIs" dxfId="23" priority="47" operator="equal">
      <formula>"E bine"</formula>
    </cfRule>
  </conditionalFormatting>
  <conditionalFormatting sqref="U3:U6 U28:U29 U138">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V6 U28:V29 U138:V138">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8:V29 U138:X138">
    <cfRule type="cellIs" dxfId="11" priority="24" operator="equal">
      <formula>"Corect"</formula>
    </cfRule>
  </conditionalFormatting>
  <conditionalFormatting sqref="U28:V28">
    <cfRule type="cellIs" dxfId="10" priority="23" operator="equal">
      <formula>"Correct"</formula>
    </cfRule>
  </conditionalFormatting>
  <conditionalFormatting sqref="U43:W43 U52:W52 U62:W62 U71:W71">
    <cfRule type="cellIs" dxfId="9" priority="20" operator="equal">
      <formula>"E trebuie să fie cel puțin egal cu C+VP"</formula>
    </cfRule>
    <cfRule type="cellIs" dxfId="8" priority="21" operator="equal">
      <formula>"Corect"</formula>
    </cfRule>
  </conditionalFormatting>
  <conditionalFormatting sqref="U138:V138">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5">
    <dataValidation type="list" allowBlank="1" showInputMessage="1" showErrorMessage="1" sqref="R151:R152 R154:R155 R148:R149 R157 R67:R70 R59:R61 R80:R81 R40:R42 R77:R78 R48:R51 R83:R84 R86:R87">
      <formula1>$R$39</formula1>
    </dataValidation>
    <dataValidation type="list" allowBlank="1" showInputMessage="1" showErrorMessage="1" sqref="Q151:Q152 Q154:Q155 Q148:Q149 Q157 Q67:Q70 Q59:Q61 Q80:Q81 Q40:Q42 Q77:Q78 Q48:Q51 Q83:Q84 Q86:Q87">
      <formula1>$Q$39</formula1>
    </dataValidation>
    <dataValidation type="list" allowBlank="1" showInputMessage="1" showErrorMessage="1" sqref="S151:S152 S154:S155 S148:S149 S157 S86:S87 S67:S70 S40:S42 S83:S84 S77:S78 S80:S81 S48:S51 S59:S61">
      <formula1>$S$39</formula1>
    </dataValidation>
    <dataValidation type="list" allowBlank="1" showInputMessage="1" showErrorMessage="1" sqref="T86:T87 T59:T61 T40:T42 T83:T84 T80:T81 T77:T78 T48:T51 T67:T70 T123:T126 T102:T111">
      <formula1>$O$36:$S$36</formula1>
    </dataValidation>
    <dataValidation type="list" allowBlank="1" showInputMessage="1" showErrorMessage="1" sqref="B102:I111 B123:I126">
      <formula1>$B$38:$B$92</formula1>
    </dataValidation>
  </dataValidations>
  <pageMargins left="0.7" right="0.7" top="0.75" bottom="0.75" header="0.3" footer="0.3"/>
  <pageSetup paperSize="9" orientation="landscape" blackAndWhite="1" r:id="rId1"/>
  <headerFooter>
    <oddHeader>&amp;R&amp;P</oddHeader>
    <oddFooter>&amp;LRECTOR,
Acad.Prof.univ.dr. Ioan Aurel POP&amp;CDECAN,
Prof.univ.dr. Liviu MALIȚA&amp;RDIRECTOR DE DEPARTAMENT,
Lect.univ.dr. Ligia SMARANDACHE</oddFooter>
  </headerFooter>
  <ignoredErrors>
    <ignoredError sqref="Q43" formula="1"/>
    <ignoredError sqref="K9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0514809-BC3A-4600-9328-1B6E0964C991}">
  <ds:schemaRefs>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C70C305D-D13A-45F5-8B70-75306F24CA4F}">
  <ds:schemaRefs>
    <ds:schemaRef ds:uri="http://schemas.microsoft.com/sharepoint/v3/contenttype/forms"/>
  </ds:schemaRefs>
</ds:datastoreItem>
</file>

<file path=customXml/itemProps3.xml><?xml version="1.0" encoding="utf-8"?>
<ds:datastoreItem xmlns:ds="http://schemas.openxmlformats.org/officeDocument/2006/customXml" ds:itemID="{0914B464-5879-4716-97E5-0F1F0C004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Ion Indolean</cp:lastModifiedBy>
  <cp:lastPrinted>2018-04-18T09:06:15Z</cp:lastPrinted>
  <dcterms:created xsi:type="dcterms:W3CDTF">2013-06-27T08:19:59Z</dcterms:created>
  <dcterms:modified xsi:type="dcterms:W3CDTF">2019-02-25T09:49:39Z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